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PARTAMENTO\GRAL DEPARTAMENTO\01 DIRECCION\TRANSPARENCIA\BUZÓN COMUNICACIÓN\INFORMACIÓN BUZÓN\2023\"/>
    </mc:Choice>
  </mc:AlternateContent>
  <bookViews>
    <workbookView xWindow="0" yWindow="0" windowWidth="5145" windowHeight="7785" tabRatio="758"/>
  </bookViews>
  <sheets>
    <sheet name="Índice" sheetId="1" r:id="rId1"/>
    <sheet name="Número_consultas_comunicación" sheetId="3" r:id="rId2"/>
    <sheet name="Cuánto_nos_preguntan" sheetId="4" r:id="rId3"/>
    <sheet name="Cómo_nos_preguntan" sheetId="5" r:id="rId4"/>
    <sheet name="Quién_nos_pregunta" sheetId="6" r:id="rId5"/>
    <sheet name="Cómo_tramitamos" sheetId="7" r:id="rId6"/>
    <sheet name="Cómo_resolvemos" sheetId="8" r:id="rId7"/>
    <sheet name="Por_qué_inadmitimos" sheetId="9" r:id="rId8"/>
    <sheet name="Cómo_concedemos_el_acceso" sheetId="10" r:id="rId9"/>
    <sheet name="Por_qué_denegamos" sheetId="11" r:id="rId10"/>
    <sheet name="A_quién_preguntan" sheetId="12" r:id="rId11"/>
    <sheet name="Materia_preguntan" sheetId="14" r:id="rId12"/>
    <sheet name="Materia_publicidad_activa" sheetId="16" r:id="rId13"/>
    <sheet name="Perspectiva_de_género" sheetId="15" r:id="rId14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29" i="14" l="1"/>
  <c r="C20" i="12"/>
  <c r="C21" i="12"/>
  <c r="C13" i="12"/>
  <c r="C8" i="12"/>
  <c r="C11" i="12"/>
  <c r="C19" i="12"/>
  <c r="C6" i="12"/>
  <c r="C16" i="12"/>
  <c r="C5" i="12"/>
  <c r="C12" i="12"/>
  <c r="D5" i="7"/>
  <c r="D4" i="7"/>
  <c r="C7" i="7"/>
  <c r="C4" i="7"/>
  <c r="O10" i="3"/>
  <c r="D5" i="6" l="1"/>
  <c r="D4" i="6"/>
  <c r="D6" i="7" l="1"/>
  <c r="E8" i="6" l="1"/>
  <c r="D8" i="6"/>
  <c r="D9" i="6"/>
  <c r="E7" i="6"/>
  <c r="E6" i="6"/>
  <c r="E5" i="6"/>
  <c r="E4" i="6"/>
  <c r="C9" i="6" l="1"/>
  <c r="O9" i="3" l="1"/>
  <c r="C6" i="15" l="1"/>
  <c r="C5" i="15"/>
  <c r="C4" i="15"/>
  <c r="C15" i="12"/>
  <c r="C9" i="12"/>
  <c r="C3" i="12"/>
  <c r="C7" i="6"/>
  <c r="D58" i="4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55" i="4" l="1"/>
  <c r="D56" i="4" s="1"/>
  <c r="D57" i="4" s="1"/>
  <c r="E3" i="6" l="1"/>
  <c r="D54" i="4"/>
  <c r="D52" i="4"/>
  <c r="D53" i="4" s="1"/>
  <c r="D49" i="4" l="1"/>
  <c r="D50" i="4" s="1"/>
  <c r="D51" i="4" s="1"/>
  <c r="O8" i="3"/>
  <c r="O7" i="3"/>
  <c r="D30" i="14" l="1"/>
  <c r="C30" i="14"/>
  <c r="O4" i="3" l="1"/>
  <c r="C7" i="15" l="1"/>
  <c r="D6" i="15" l="1"/>
  <c r="D4" i="15"/>
  <c r="D5" i="15"/>
  <c r="D19" i="12" l="1"/>
  <c r="D20" i="12"/>
  <c r="D18" i="12"/>
  <c r="D11" i="12"/>
  <c r="D14" i="12"/>
  <c r="D6" i="12"/>
  <c r="D3" i="12"/>
  <c r="D7" i="12"/>
  <c r="D15" i="12"/>
  <c r="D8" i="12"/>
  <c r="D16" i="12"/>
  <c r="D12" i="12"/>
  <c r="D9" i="12"/>
  <c r="D17" i="12"/>
  <c r="D4" i="12"/>
  <c r="D10" i="12"/>
  <c r="D5" i="12"/>
  <c r="D13" i="12"/>
  <c r="D7" i="4" l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6" i="4"/>
  <c r="D4" i="4"/>
  <c r="D5" i="4" s="1"/>
  <c r="O6" i="3"/>
  <c r="D6" i="6" l="1"/>
  <c r="O5" i="3"/>
  <c r="D7" i="6" l="1"/>
  <c r="C3" i="5"/>
  <c r="C5" i="5" s="1"/>
  <c r="C6" i="11"/>
  <c r="C7" i="8"/>
  <c r="E9" i="6" l="1"/>
</calcChain>
</file>

<file path=xl/sharedStrings.xml><?xml version="1.0" encoding="utf-8"?>
<sst xmlns="http://schemas.openxmlformats.org/spreadsheetml/2006/main" count="196" uniqueCount="141">
  <si>
    <t>¿Cuánto nos preguntan?</t>
  </si>
  <si>
    <t>¿Cómo nos preguntan?</t>
  </si>
  <si>
    <t>¿Quién nos pregunta?</t>
  </si>
  <si>
    <t>¿Cómo tramitamos?</t>
  </si>
  <si>
    <t>¿Cómo resolvemos?</t>
  </si>
  <si>
    <t>¿Por qué se inadminten solicitudes?</t>
  </si>
  <si>
    <t>¿Cómo concedemos el acceso?</t>
  </si>
  <si>
    <t>¿Por qué, en ocasiones, se deniega el acceso?</t>
  </si>
  <si>
    <t>¿A quién preguntan?</t>
  </si>
  <si>
    <t>Perspectiva de género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</si>
  <si>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</si>
  <si>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</si>
  <si>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</si>
  <si>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</si>
  <si>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</si>
  <si>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</si>
  <si>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</si>
  <si>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</si>
  <si>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</si>
  <si>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</si>
  <si>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</si>
  <si>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</si>
  <si>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</si>
  <si>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2018</t>
  </si>
  <si>
    <t>2020</t>
  </si>
  <si>
    <t>MES</t>
  </si>
  <si>
    <t>Nº solicitudes</t>
  </si>
  <si>
    <t>Acumulado</t>
  </si>
  <si>
    <t>Tipo de presentación de solicitudes de acceso</t>
  </si>
  <si>
    <t>Número de solicitudes</t>
  </si>
  <si>
    <t>Porcentaje sobre el total</t>
  </si>
  <si>
    <t xml:space="preserve">Acceso electrónico </t>
  </si>
  <si>
    <t>Acceso en papel</t>
  </si>
  <si>
    <t>Total</t>
  </si>
  <si>
    <t>Año</t>
  </si>
  <si>
    <t>Solicitudes</t>
  </si>
  <si>
    <t>Solicitantes Totales</t>
  </si>
  <si>
    <t>Solicitantes Nuevos</t>
  </si>
  <si>
    <t>Núm. de solicitudes</t>
  </si>
  <si>
    <t>Porcentaje sobre total</t>
  </si>
  <si>
    <t>Total solicitudes derecho de acceso</t>
  </si>
  <si>
    <t>Tipos de resolución</t>
  </si>
  <si>
    <t>Porcentaje</t>
  </si>
  <si>
    <t>Concesión</t>
  </si>
  <si>
    <t>Inadmisión</t>
  </si>
  <si>
    <t>Denegación</t>
  </si>
  <si>
    <t>Desistimiento y otras formas de finalización</t>
  </si>
  <si>
    <t>Total expedientes finalizados</t>
  </si>
  <si>
    <t>¿Por qué se inadmiten solicitudes?</t>
  </si>
  <si>
    <t>Inadmisiones por causa (Nota 1)</t>
  </si>
  <si>
    <t>Número</t>
  </si>
  <si>
    <t>Art. 18.1</t>
  </si>
  <si>
    <t>Art. 18.1 a</t>
  </si>
  <si>
    <t>Art. 18.1 b</t>
  </si>
  <si>
    <t>Art. 18.1 c</t>
  </si>
  <si>
    <t>Art. 18.1 d</t>
  </si>
  <si>
    <t>Art. 18.1 e</t>
  </si>
  <si>
    <t>D.A 1ª 1</t>
  </si>
  <si>
    <t>D.A.1ª 2</t>
  </si>
  <si>
    <t>Otros</t>
  </si>
  <si>
    <t>Nota 1:</t>
  </si>
  <si>
    <t>Tipo de concesión</t>
  </si>
  <si>
    <t>Concesión parcial Art. 14.1</t>
  </si>
  <si>
    <t>Concesión parcial Art. 18.1</t>
  </si>
  <si>
    <t>Concesión parcial art. 15</t>
  </si>
  <si>
    <t>Denegaciones por artículo</t>
  </si>
  <si>
    <t>Art. 14.1</t>
  </si>
  <si>
    <t>Art. 15</t>
  </si>
  <si>
    <t>Art. 19.4</t>
  </si>
  <si>
    <t>Nota</t>
  </si>
  <si>
    <t>Unidad de Información de Transparencia</t>
  </si>
  <si>
    <t>Nº Solicitudes</t>
  </si>
  <si>
    <t xml:space="preserve">Total </t>
  </si>
  <si>
    <t>Totales</t>
  </si>
  <si>
    <t>Materias de Publicidad Activa</t>
  </si>
  <si>
    <t>Nº Solicitudes clasificadas</t>
  </si>
  <si>
    <t>1.1.1 Funciones.</t>
  </si>
  <si>
    <t>1.2.1 Estructura organizativa.</t>
  </si>
  <si>
    <t>1.2.2 Perfiles profesionales altos cargos y máximos responsables</t>
  </si>
  <si>
    <t>1.3.1 Planes y programas anuales y plurianuales.</t>
  </si>
  <si>
    <t>2.1 Directrices, instrucciones, circulares.</t>
  </si>
  <si>
    <t>2.2 Resoluciones expedientes</t>
  </si>
  <si>
    <t>2.3 Respuestas a consultas planteadas por particulares u otros órganos.</t>
  </si>
  <si>
    <t>2.4 Proyectos normativos</t>
  </si>
  <si>
    <t>2.5 Informes técnicos</t>
  </si>
  <si>
    <t>2.6 Otra documentación</t>
  </si>
  <si>
    <t>3.1.1 Contratos y adjudicación</t>
  </si>
  <si>
    <t>3.1.2 Contratos menores</t>
  </si>
  <si>
    <t>3.2.1 Convenios de colaboración</t>
  </si>
  <si>
    <t>3.2.2 Encomiendas de gestión</t>
  </si>
  <si>
    <t>3.3.1 Subvenciones y ayudas públicas concedidas</t>
  </si>
  <si>
    <t>3.4.1 Presupuestos</t>
  </si>
  <si>
    <t>3.4.2 Gastos concretos</t>
  </si>
  <si>
    <t>3.4.3 Sistemas de control financiero y contable</t>
  </si>
  <si>
    <t>3.5.1 Retribuciones altos cargos y máximos responsables</t>
  </si>
  <si>
    <t>3.5.2 Buen gobierno</t>
  </si>
  <si>
    <t>3.5.3 Relaciones de puestos de trabajo</t>
  </si>
  <si>
    <t>3.5.4 Retribuciones empleados públicos</t>
  </si>
  <si>
    <t>3.5.5 Resoluciones de autorización o reconocimiento de compatibilidad que afecten a empleados públicos</t>
  </si>
  <si>
    <t>3.6.1 Estadísticas actividad</t>
  </si>
  <si>
    <t>3.7.1 Bienes inmuebles y derechos reales</t>
  </si>
  <si>
    <t>Distribución de solicitudes clasificadas</t>
  </si>
  <si>
    <t>Consultas</t>
  </si>
  <si>
    <t>Estado de tramitación solicitudes</t>
  </si>
  <si>
    <t>2018*</t>
  </si>
  <si>
    <t xml:space="preserve">* A partir de marzo </t>
  </si>
  <si>
    <t xml:space="preserve">Número de consultas a comunicación@segipsa.es: </t>
  </si>
  <si>
    <t>Número consultas comunicación</t>
  </si>
  <si>
    <t>¿Sobre qué materia nos preguntan?</t>
  </si>
  <si>
    <t>Presidencia</t>
  </si>
  <si>
    <t>Asesoría Jurídica</t>
  </si>
  <si>
    <t>Financiero</t>
  </si>
  <si>
    <t>Contratación</t>
  </si>
  <si>
    <t>Recursos Humanos</t>
  </si>
  <si>
    <t>Tecnología</t>
  </si>
  <si>
    <t xml:space="preserve">Servicios Generales </t>
  </si>
  <si>
    <t>Proyectos y Obras</t>
  </si>
  <si>
    <t>Administración de Inmuebles</t>
  </si>
  <si>
    <t>Tasaciones</t>
  </si>
  <si>
    <t>Inventarios y Regularización de Bienes</t>
  </si>
  <si>
    <t>CADA</t>
  </si>
  <si>
    <t>Comercialización de Inmuebles</t>
  </si>
  <si>
    <t>Relaciones Institucionales</t>
  </si>
  <si>
    <t>Responsabilidad Social Corporativa</t>
  </si>
  <si>
    <t>Gestión Catastral y Relaciones con Corporaciones Locales</t>
  </si>
  <si>
    <t>Medioambiente</t>
  </si>
  <si>
    <t xml:space="preserve">4 Otra información </t>
  </si>
  <si>
    <t>* A partir de marzo 2018</t>
  </si>
  <si>
    <t>Datos del Portal de la Transparencia
a 31 marzo 2023</t>
  </si>
  <si>
    <t>2023**</t>
  </si>
  <si>
    <t>** Hasta 31 marzo</t>
  </si>
  <si>
    <t>Expedientes finalizados</t>
  </si>
  <si>
    <t>Expedientes en tramitación</t>
  </si>
  <si>
    <t>Expedientes en silencio administrativo</t>
  </si>
  <si>
    <t>¿Sobre qué materias del Portal nos preguntan?</t>
  </si>
  <si>
    <t>4 Otra información</t>
  </si>
  <si>
    <t>Materia de publicidad activa</t>
  </si>
  <si>
    <t>Persona jurídica</t>
  </si>
  <si>
    <t>Hombre</t>
  </si>
  <si>
    <t>Mujer</t>
  </si>
  <si>
    <t>Unidad de Auditoria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</si>
</sst>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\ #,##0.00&quot;   &quot;;\-#,##0.00&quot;   &quot;;\-00&quot;   &quot;;\ @\ "/>
    <numFmt numFmtId="165" formatCode="\ 0&quot;   &quot;;\-0&quot;   &quot;;\-00&quot;   &quot;;\ @\ "/>
    <numFmt numFmtId="166" formatCode="#,##0.00%"/>
    <numFmt numFmtId="167" formatCode="\ #,##0&quot;   &quot;;\-#,##0&quot;   &quot;;\-00&quot;   &quot;;\ @\ "/>
    <numFmt numFmtId="168" formatCode="[$-C0A]mmm\-yy;@"/>
    <numFmt numFmtId="169" formatCode="_-* #,##0\ _€_-;\-* #,##0\ _€_-;_-* &quot;-&quot;??\ _€_-;_-@_-"/>
    <numFmt numFmtId="170" formatCode="&quot; &quot;* #,##0&quot;   &quot;;&quot;-&quot;* #,##0&quot;   &quot;;&quot; &quot;* &quot;-&quot;#&quot;   &quot;;&quot; &quot;@&quot; &quot;"/>
  </numFmts>
  <fonts count="5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sz val="11"/>
      <color rgb="FF006100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FA7D00"/>
      <name val="Calibri"/>
      <family val="2"/>
    </font>
    <font>
      <b/>
      <sz val="11"/>
      <color rgb="FF1F497D"/>
      <name val="Calibri"/>
      <family val="2"/>
    </font>
    <font>
      <sz val="11"/>
      <color rgb="FF3F3F76"/>
      <name val="Calibri"/>
      <family val="2"/>
    </font>
    <font>
      <u/>
      <sz val="11"/>
      <color rgb="FF0000FF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8"/>
      <color rgb="FF1F497D"/>
      <name val="Cambria"/>
      <family val="1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0"/>
      <color rgb="FFFFFFFF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b/>
      <sz val="18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rgb="FF0070C0"/>
      <name val="Calibri"/>
      <family val="2"/>
    </font>
    <font>
      <b/>
      <sz val="14"/>
      <name val="Calibri"/>
      <family val="2"/>
      <scheme val="minor"/>
    </font>
    <font>
      <sz val="10"/>
      <color rgb="FF333333"/>
      <name val="Arial"/>
      <family val="2"/>
    </font>
    <font>
      <b/>
      <u/>
      <sz val="14"/>
      <color rgb="FF0000FF"/>
      <name val="Century Gothic"/>
      <family val="2"/>
    </font>
    <font>
      <sz val="12"/>
      <color rgb="FFFFFFFF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6"/>
      <color rgb="FF000000"/>
      <name val="Calibri"/>
      <family val="2"/>
    </font>
    <font>
      <i/>
      <sz val="11"/>
      <color rgb="FF000000"/>
      <name val="Calibri"/>
      <family val="2"/>
    </font>
  </fonts>
  <fills count="60">
    <fill>
      <patternFill patternType="none"/>
    </fill>
    <fill>
      <patternFill patternType="gray125"/>
    </fill>
    <fill>
      <patternFill patternType="solid">
        <fgColor rgb="FFDCE6F1"/>
        <bgColor rgb="FFDAEEF3"/>
      </patternFill>
    </fill>
    <fill>
      <patternFill patternType="solid">
        <fgColor rgb="FFF2DCDB"/>
        <bgColor rgb="FFE4DFEC"/>
      </patternFill>
    </fill>
    <fill>
      <patternFill patternType="solid">
        <fgColor rgb="FFEBF1DE"/>
        <bgColor rgb="FFF2F2F2"/>
      </patternFill>
    </fill>
    <fill>
      <patternFill patternType="solid">
        <fgColor rgb="FFE4DFEC"/>
        <bgColor rgb="FFDCE6F1"/>
      </patternFill>
    </fill>
    <fill>
      <patternFill patternType="solid">
        <fgColor rgb="FFDAEEF3"/>
        <bgColor rgb="FFDCE6F1"/>
      </patternFill>
    </fill>
    <fill>
      <patternFill patternType="solid">
        <fgColor rgb="FFFDE9D9"/>
        <bgColor rgb="FFF2DCDB"/>
      </patternFill>
    </fill>
    <fill>
      <patternFill patternType="solid">
        <fgColor rgb="FFB8CCE4"/>
        <bgColor rgb="FFC5D9F1"/>
      </patternFill>
    </fill>
    <fill>
      <patternFill patternType="solid">
        <fgColor rgb="FFE6B8B7"/>
        <bgColor rgb="FFFABF8F"/>
      </patternFill>
    </fill>
    <fill>
      <patternFill patternType="solid">
        <fgColor rgb="FFD8E4BC"/>
        <bgColor rgb="FFC6EFCE"/>
      </patternFill>
    </fill>
    <fill>
      <patternFill patternType="solid">
        <fgColor rgb="FFCCC0DA"/>
        <bgColor rgb="FFB8CCE4"/>
      </patternFill>
    </fill>
    <fill>
      <patternFill patternType="solid">
        <fgColor rgb="FFB7DEE8"/>
        <bgColor rgb="FFC5D9F1"/>
      </patternFill>
    </fill>
    <fill>
      <patternFill patternType="solid">
        <fgColor rgb="FFFCD5B4"/>
        <bgColor rgb="FFFFCC99"/>
      </patternFill>
    </fill>
    <fill>
      <patternFill patternType="solid">
        <fgColor rgb="FF95B3D7"/>
        <bgColor rgb="FF8DB4E2"/>
      </patternFill>
    </fill>
    <fill>
      <patternFill patternType="solid">
        <fgColor rgb="FFDA9694"/>
        <bgColor rgb="FFB1A0C7"/>
      </patternFill>
    </fill>
    <fill>
      <patternFill patternType="solid">
        <fgColor rgb="FFC4D79B"/>
        <bgColor rgb="FFD8E4BC"/>
      </patternFill>
    </fill>
    <fill>
      <patternFill patternType="solid">
        <fgColor rgb="FFB1A0C7"/>
        <bgColor rgb="FFA5A5A5"/>
      </patternFill>
    </fill>
    <fill>
      <patternFill patternType="solid">
        <fgColor rgb="FF92CDDC"/>
        <bgColor rgb="FF9CC2E6"/>
      </patternFill>
    </fill>
    <fill>
      <patternFill patternType="solid">
        <fgColor rgb="FFFABF8F"/>
        <bgColor rgb="FFFFCC99"/>
      </patternFill>
    </fill>
    <fill>
      <patternFill patternType="solid">
        <fgColor rgb="FFC6EFCE"/>
        <bgColor rgb="FFD8E4BC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4F81BD"/>
        <bgColor rgb="FF4A7DBA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538DD5"/>
      </patternFill>
    </fill>
    <fill>
      <patternFill patternType="solid">
        <fgColor rgb="FFF79646"/>
        <bgColor rgb="FFFB7D00"/>
      </patternFill>
    </fill>
    <fill>
      <patternFill patternType="solid">
        <fgColor rgb="FFFFCC99"/>
        <bgColor rgb="FFFABF8F"/>
      </patternFill>
    </fill>
    <fill>
      <patternFill patternType="solid">
        <fgColor rgb="FFFFC7CE"/>
        <bgColor rgb="FFFCD5B4"/>
      </patternFill>
    </fill>
    <fill>
      <patternFill patternType="solid">
        <fgColor rgb="FFFFEB9C"/>
        <bgColor rgb="FFFCD5B4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5D9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2A65AC"/>
        <bgColor indexed="64"/>
      </patternFill>
    </fill>
    <fill>
      <patternFill patternType="solid">
        <fgColor rgb="FF2A65AC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4"/>
        <bgColor indexed="9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7" tint="0.59999389629810485"/>
        <bgColor indexed="9"/>
      </patternFill>
    </fill>
    <fill>
      <patternFill patternType="solid">
        <fgColor theme="4"/>
        <bgColor indexed="64"/>
      </patternFill>
    </fill>
    <fill>
      <patternFill patternType="solid">
        <fgColor rgb="FF4F81BD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CCC0DA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C5D9F1"/>
        <bgColor rgb="FFC5D9F1"/>
      </patternFill>
    </fill>
  </fills>
  <borders count="55">
    <border>
      <left/>
      <right/>
      <top/>
      <bottom/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3F3F3F"/>
      </left>
      <right style="hair">
        <color rgb="FF3F3F3F"/>
      </right>
      <top style="hair">
        <color rgb="FF3F3F3F"/>
      </top>
      <bottom style="hair">
        <color rgb="FF3F3F3F"/>
      </bottom>
      <diagonal/>
    </border>
    <border>
      <left/>
      <right/>
      <top/>
      <bottom style="hair">
        <color rgb="FFFB7D00"/>
      </bottom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9CC2E6"/>
      </bottom>
      <diagonal/>
    </border>
    <border>
      <left/>
      <right/>
      <top/>
      <bottom style="medium">
        <color rgb="FF95B3D7"/>
      </bottom>
      <diagonal/>
    </border>
    <border>
      <left/>
      <right/>
      <top style="hair">
        <color rgb="FF4F81BD"/>
      </top>
      <bottom style="hair">
        <color rgb="FF4F81BD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8DB4E2"/>
      </left>
      <right style="medium">
        <color rgb="FF8DB4E2"/>
      </right>
      <top style="medium">
        <color rgb="FF8DB4E2"/>
      </top>
      <bottom style="medium">
        <color rgb="FF8DB4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3" tint="0.59999389629810485"/>
      </bottom>
      <diagonal/>
    </border>
    <border>
      <left style="thin">
        <color indexed="64"/>
      </left>
      <right style="medium">
        <color rgb="FF8DB4E2"/>
      </right>
      <top style="medium">
        <color rgb="FF8DB4E2"/>
      </top>
      <bottom style="medium">
        <color rgb="FF8DB4E2"/>
      </bottom>
      <diagonal/>
    </border>
    <border>
      <left style="medium">
        <color rgb="FF8DB4E2"/>
      </left>
      <right style="thin">
        <color indexed="64"/>
      </right>
      <top style="medium">
        <color rgb="FF8DB4E2"/>
      </top>
      <bottom style="medium">
        <color rgb="FF8DB4E2"/>
      </bottom>
      <diagonal/>
    </border>
    <border>
      <left/>
      <right style="thin">
        <color rgb="FF8DB4E2"/>
      </right>
      <top/>
      <bottom style="medium">
        <color rgb="FF8DB4E2"/>
      </bottom>
      <diagonal/>
    </border>
    <border>
      <left style="thin">
        <color rgb="FF8DB4E2"/>
      </left>
      <right style="thin">
        <color rgb="FF8DB4E2"/>
      </right>
      <top/>
      <bottom style="medium">
        <color rgb="FF8DB4E2"/>
      </bottom>
      <diagonal/>
    </border>
    <border>
      <left style="thin">
        <color rgb="FF8DB4E2"/>
      </left>
      <right/>
      <top/>
      <bottom style="medium">
        <color rgb="FF8DB4E2"/>
      </bottom>
      <diagonal/>
    </border>
    <border>
      <left/>
      <right style="thin">
        <color rgb="FF8DB4E2"/>
      </right>
      <top/>
      <bottom style="thin">
        <color rgb="FF8DB4E2"/>
      </bottom>
      <diagonal/>
    </border>
    <border>
      <left style="thin">
        <color rgb="FF8DB4E2"/>
      </left>
      <right style="thin">
        <color rgb="FF8DB4E2"/>
      </right>
      <top/>
      <bottom style="thin">
        <color rgb="FF8DB4E2"/>
      </bottom>
      <diagonal/>
    </border>
    <border>
      <left style="thin">
        <color rgb="FF8DB4E2"/>
      </left>
      <right/>
      <top/>
      <bottom style="thin">
        <color rgb="FF8DB4E2"/>
      </bottom>
      <diagonal/>
    </border>
    <border>
      <left/>
      <right style="thin">
        <color rgb="FF8DB4E2"/>
      </right>
      <top style="thin">
        <color rgb="FF8DB4E2"/>
      </top>
      <bottom style="thin">
        <color rgb="FF8DB4E2"/>
      </bottom>
      <diagonal/>
    </border>
    <border>
      <left style="thin">
        <color rgb="FF8DB4E2"/>
      </left>
      <right style="thin">
        <color rgb="FF8DB4E2"/>
      </right>
      <top style="thin">
        <color rgb="FF8DB4E2"/>
      </top>
      <bottom style="thin">
        <color rgb="FF8DB4E2"/>
      </bottom>
      <diagonal/>
    </border>
    <border>
      <left style="thin">
        <color rgb="FF8DB4E2"/>
      </left>
      <right/>
      <top style="thin">
        <color rgb="FF8DB4E2"/>
      </top>
      <bottom style="thin">
        <color rgb="FF8DB4E2"/>
      </bottom>
      <diagonal/>
    </border>
    <border>
      <left/>
      <right style="thin">
        <color rgb="FF8DB4E2"/>
      </right>
      <top style="thin">
        <color rgb="FF8DB4E2"/>
      </top>
      <bottom/>
      <diagonal/>
    </border>
    <border>
      <left style="thin">
        <color rgb="FF8DB4E2"/>
      </left>
      <right/>
      <top style="thin">
        <color rgb="FF8DB4E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auto="1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rgb="FF2A65AC"/>
      </right>
      <top/>
      <bottom style="thin">
        <color rgb="FF2A65AC"/>
      </bottom>
      <diagonal/>
    </border>
    <border>
      <left style="thin">
        <color rgb="FF2A65AC"/>
      </left>
      <right style="thin">
        <color rgb="FF2A65AC"/>
      </right>
      <top/>
      <bottom style="thin">
        <color rgb="FF2A65AC"/>
      </bottom>
      <diagonal/>
    </border>
    <border>
      <left style="thin">
        <color rgb="FF2A65AC"/>
      </left>
      <right/>
      <top/>
      <bottom style="thin">
        <color rgb="FF2A65AC"/>
      </bottom>
      <diagonal/>
    </border>
    <border>
      <left/>
      <right style="thin">
        <color rgb="FF2A65AC"/>
      </right>
      <top style="thin">
        <color rgb="FF2A65AC"/>
      </top>
      <bottom style="thin">
        <color rgb="FF2A65AC"/>
      </bottom>
      <diagonal/>
    </border>
    <border>
      <left style="thin">
        <color rgb="FF2A65AC"/>
      </left>
      <right style="thin">
        <color rgb="FF2A65AC"/>
      </right>
      <top style="thin">
        <color rgb="FF2A65AC"/>
      </top>
      <bottom style="thin">
        <color rgb="FF2A65AC"/>
      </bottom>
      <diagonal/>
    </border>
    <border>
      <left style="thin">
        <color rgb="FF2A65AC"/>
      </left>
      <right/>
      <top style="thin">
        <color rgb="FF2A65AC"/>
      </top>
      <bottom style="thin">
        <color rgb="FF2A65AC"/>
      </bottom>
      <diagonal/>
    </border>
    <border>
      <left/>
      <right style="thin">
        <color rgb="FF2A65AC"/>
      </right>
      <top style="thin">
        <color rgb="FF2A65AC"/>
      </top>
      <bottom/>
      <diagonal/>
    </border>
    <border>
      <left style="thin">
        <color rgb="FF2A65AC"/>
      </left>
      <right style="thin">
        <color rgb="FF2A65AC"/>
      </right>
      <top style="thin">
        <color rgb="FF2A65AC"/>
      </top>
      <bottom/>
      <diagonal/>
    </border>
    <border>
      <left style="thin">
        <color rgb="FF2A65AC"/>
      </left>
      <right/>
      <top style="thin">
        <color rgb="FF2A65AC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thin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5B3D7"/>
      </bottom>
      <diagonal/>
    </border>
    <border>
      <left style="thin">
        <color indexed="64"/>
      </left>
      <right style="thin">
        <color indexed="64"/>
      </right>
      <top style="medium">
        <color rgb="FF8DB4E2"/>
      </top>
      <bottom style="thin">
        <color indexed="64"/>
      </bottom>
      <diagonal/>
    </border>
    <border>
      <left style="medium">
        <color rgb="FF8DB4E2"/>
      </left>
      <right style="medium">
        <color rgb="FF8DB4E2"/>
      </right>
      <top style="medium">
        <color rgb="FF8DB4E2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9">
    <xf numFmtId="0" fontId="0" fillId="0" borderId="0"/>
    <xf numFmtId="0" fontId="23" fillId="2" borderId="0" applyBorder="0" applyProtection="0"/>
    <xf numFmtId="0" fontId="23" fillId="3" borderId="0" applyBorder="0" applyProtection="0"/>
    <xf numFmtId="0" fontId="23" fillId="4" borderId="0" applyBorder="0" applyProtection="0"/>
    <xf numFmtId="0" fontId="23" fillId="5" borderId="0" applyBorder="0" applyProtection="0"/>
    <xf numFmtId="0" fontId="23" fillId="6" borderId="0" applyBorder="0" applyProtection="0"/>
    <xf numFmtId="0" fontId="23" fillId="7" borderId="0" applyBorder="0" applyProtection="0"/>
    <xf numFmtId="0" fontId="23" fillId="8" borderId="0" applyBorder="0" applyProtection="0"/>
    <xf numFmtId="0" fontId="23" fillId="9" borderId="0" applyBorder="0" applyProtection="0"/>
    <xf numFmtId="0" fontId="23" fillId="10" borderId="0" applyBorder="0" applyProtection="0"/>
    <xf numFmtId="0" fontId="23" fillId="11" borderId="0" applyBorder="0" applyProtection="0"/>
    <xf numFmtId="0" fontId="23" fillId="12" borderId="0" applyBorder="0" applyProtection="0"/>
    <xf numFmtId="0" fontId="23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3" fillId="20" borderId="0" applyBorder="0" applyProtection="0"/>
    <xf numFmtId="0" fontId="4" fillId="21" borderId="1" applyProtection="0"/>
    <xf numFmtId="0" fontId="5" fillId="22" borderId="2" applyProtection="0"/>
    <xf numFmtId="0" fontId="6" fillId="0" borderId="3" applyProtection="0"/>
    <xf numFmtId="0" fontId="7" fillId="0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2" fillId="26" borderId="0" applyBorder="0" applyProtection="0"/>
    <xf numFmtId="0" fontId="2" fillId="27" borderId="0" applyBorder="0" applyProtection="0"/>
    <xf numFmtId="0" fontId="2" fillId="28" borderId="0" applyBorder="0" applyProtection="0"/>
    <xf numFmtId="0" fontId="8" fillId="29" borderId="1" applyProtection="0"/>
    <xf numFmtId="0" fontId="9" fillId="0" borderId="0" applyBorder="0" applyProtection="0"/>
    <xf numFmtId="0" fontId="9" fillId="0" borderId="0" applyBorder="0" applyProtection="0"/>
    <xf numFmtId="0" fontId="10" fillId="30" borderId="0" applyBorder="0" applyProtection="0"/>
    <xf numFmtId="164" fontId="23" fillId="0" borderId="0" applyBorder="0" applyProtection="0"/>
    <xf numFmtId="164" fontId="23" fillId="0" borderId="0" applyBorder="0" applyProtection="0"/>
    <xf numFmtId="0" fontId="11" fillId="31" borderId="0" applyBorder="0" applyProtection="0"/>
    <xf numFmtId="0" fontId="23" fillId="0" borderId="0" applyBorder="0" applyProtection="0"/>
    <xf numFmtId="0" fontId="12" fillId="0" borderId="0" applyBorder="0" applyProtection="0"/>
    <xf numFmtId="0" fontId="23" fillId="32" borderId="4" applyProtection="0"/>
    <xf numFmtId="9" fontId="23" fillId="0" borderId="0" applyBorder="0" applyProtection="0"/>
    <xf numFmtId="0" fontId="13" fillId="21" borderId="2" applyProtection="0"/>
    <xf numFmtId="0" fontId="14" fillId="0" borderId="0" applyBorder="0" applyProtection="0"/>
    <xf numFmtId="0" fontId="15" fillId="0" borderId="0" applyBorder="0" applyProtection="0"/>
    <xf numFmtId="0" fontId="16" fillId="0" borderId="0" applyBorder="0" applyProtection="0"/>
    <xf numFmtId="0" fontId="17" fillId="0" borderId="5" applyProtection="0"/>
    <xf numFmtId="0" fontId="18" fillId="0" borderId="6" applyProtection="0"/>
    <xf numFmtId="0" fontId="7" fillId="0" borderId="7" applyProtection="0"/>
    <xf numFmtId="0" fontId="19" fillId="0" borderId="8" applyProtection="0"/>
  </cellStyleXfs>
  <cellXfs count="192">
    <xf numFmtId="0" fontId="0" fillId="0" borderId="0" xfId="0"/>
    <xf numFmtId="0" fontId="0" fillId="33" borderId="0" xfId="37" applyFont="1" applyFill="1" applyAlignment="1" applyProtection="1"/>
    <xf numFmtId="0" fontId="9" fillId="0" borderId="0" xfId="31" applyFont="1"/>
    <xf numFmtId="0" fontId="0" fillId="0" borderId="0" xfId="37" applyFont="1" applyAlignment="1" applyProtection="1"/>
    <xf numFmtId="0" fontId="12" fillId="0" borderId="0" xfId="38" applyFont="1" applyAlignment="1"/>
    <xf numFmtId="3" fontId="0" fillId="0" borderId="0" xfId="0" applyNumberFormat="1" applyAlignment="1">
      <alignment horizontal="center"/>
    </xf>
    <xf numFmtId="0" fontId="0" fillId="0" borderId="0" xfId="0"/>
    <xf numFmtId="3" fontId="0" fillId="0" borderId="0" xfId="0" applyNumberFormat="1"/>
    <xf numFmtId="1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167" fontId="23" fillId="0" borderId="9" xfId="34" applyNumberFormat="1" applyBorder="1"/>
    <xf numFmtId="168" fontId="25" fillId="0" borderId="11" xfId="0" applyNumberFormat="1" applyFont="1" applyFill="1" applyBorder="1" applyAlignment="1">
      <alignment horizontal="center"/>
    </xf>
    <xf numFmtId="3" fontId="26" fillId="35" borderId="11" xfId="0" applyNumberFormat="1" applyFont="1" applyFill="1" applyBorder="1"/>
    <xf numFmtId="169" fontId="26" fillId="35" borderId="11" xfId="34" applyNumberFormat="1" applyFont="1" applyFill="1" applyBorder="1"/>
    <xf numFmtId="168" fontId="27" fillId="0" borderId="11" xfId="0" applyNumberFormat="1" applyFont="1" applyBorder="1" applyAlignment="1">
      <alignment horizontal="center"/>
    </xf>
    <xf numFmtId="168" fontId="25" fillId="37" borderId="11" xfId="0" applyNumberFormat="1" applyFont="1" applyFill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168" fontId="0" fillId="0" borderId="0" xfId="0" applyNumberFormat="1" applyAlignment="1">
      <alignment horizontal="center"/>
    </xf>
    <xf numFmtId="0" fontId="28" fillId="38" borderId="11" xfId="0" applyFont="1" applyFill="1" applyBorder="1" applyAlignment="1">
      <alignment horizontal="left" vertical="center" indent="1"/>
    </xf>
    <xf numFmtId="0" fontId="28" fillId="38" borderId="11" xfId="0" applyFont="1" applyFill="1" applyBorder="1" applyAlignment="1">
      <alignment horizontal="center"/>
    </xf>
    <xf numFmtId="0" fontId="29" fillId="39" borderId="14" xfId="0" applyFont="1" applyFill="1" applyBorder="1" applyAlignment="1">
      <alignment horizontal="left" vertical="center" indent="1"/>
    </xf>
    <xf numFmtId="3" fontId="29" fillId="39" borderId="10" xfId="0" applyNumberFormat="1" applyFont="1" applyFill="1" applyBorder="1" applyAlignment="1">
      <alignment horizontal="right"/>
    </xf>
    <xf numFmtId="0" fontId="29" fillId="0" borderId="14" xfId="0" applyFont="1" applyFill="1" applyBorder="1" applyAlignment="1">
      <alignment horizontal="left" vertical="center" indent="1"/>
    </xf>
    <xf numFmtId="3" fontId="29" fillId="0" borderId="10" xfId="0" applyNumberFormat="1" applyFont="1" applyFill="1" applyBorder="1" applyAlignment="1">
      <alignment horizontal="right"/>
    </xf>
    <xf numFmtId="10" fontId="29" fillId="0" borderId="15" xfId="40" applyNumberFormat="1" applyFont="1" applyFill="1" applyBorder="1" applyAlignment="1">
      <alignment horizontal="right"/>
    </xf>
    <xf numFmtId="0" fontId="0" fillId="0" borderId="11" xfId="0" applyBorder="1" applyAlignment="1">
      <alignment horizontal="left" vertical="center" indent="1"/>
    </xf>
    <xf numFmtId="3" fontId="0" fillId="0" borderId="11" xfId="0" applyNumberFormat="1" applyBorder="1" applyAlignment="1">
      <alignment horizontal="right" vertical="center" indent="1"/>
    </xf>
    <xf numFmtId="0" fontId="0" fillId="0" borderId="0" xfId="0" applyBorder="1"/>
    <xf numFmtId="0" fontId="28" fillId="38" borderId="27" xfId="0" applyFont="1" applyFill="1" applyBorder="1" applyAlignment="1">
      <alignment horizontal="left" vertical="center" indent="1"/>
    </xf>
    <xf numFmtId="0" fontId="28" fillId="38" borderId="27" xfId="0" applyFont="1" applyFill="1" applyBorder="1" applyAlignment="1">
      <alignment horizontal="center"/>
    </xf>
    <xf numFmtId="0" fontId="28" fillId="38" borderId="28" xfId="0" applyFont="1" applyFill="1" applyBorder="1" applyAlignment="1">
      <alignment horizontal="center"/>
    </xf>
    <xf numFmtId="0" fontId="0" fillId="42" borderId="27" xfId="0" applyFont="1" applyFill="1" applyBorder="1" applyAlignment="1">
      <alignment horizontal="left" indent="1"/>
    </xf>
    <xf numFmtId="3" fontId="0" fillId="42" borderId="27" xfId="34" applyNumberFormat="1" applyFont="1" applyFill="1" applyBorder="1" applyAlignment="1">
      <alignment horizontal="right" vertical="center"/>
    </xf>
    <xf numFmtId="10" fontId="0" fillId="42" borderId="28" xfId="40" applyNumberFormat="1" applyFont="1" applyFill="1" applyBorder="1" applyAlignment="1">
      <alignment horizontal="right"/>
    </xf>
    <xf numFmtId="0" fontId="0" fillId="0" borderId="27" xfId="0" applyFont="1" applyBorder="1" applyAlignment="1">
      <alignment horizontal="left" indent="1"/>
    </xf>
    <xf numFmtId="3" fontId="0" fillId="0" borderId="27" xfId="34" applyNumberFormat="1" applyFont="1" applyBorder="1" applyAlignment="1">
      <alignment horizontal="right" vertical="center"/>
    </xf>
    <xf numFmtId="0" fontId="0" fillId="43" borderId="29" xfId="0" applyFont="1" applyFill="1" applyBorder="1" applyAlignment="1">
      <alignment horizontal="left" indent="1"/>
    </xf>
    <xf numFmtId="3" fontId="0" fillId="43" borderId="29" xfId="34" applyNumberFormat="1" applyFont="1" applyFill="1" applyBorder="1" applyAlignment="1">
      <alignment horizontal="right" vertical="center"/>
    </xf>
    <xf numFmtId="0" fontId="27" fillId="44" borderId="11" xfId="0" applyFont="1" applyFill="1" applyBorder="1" applyAlignment="1"/>
    <xf numFmtId="3" fontId="27" fillId="44" borderId="11" xfId="0" applyNumberFormat="1" applyFont="1" applyFill="1" applyBorder="1"/>
    <xf numFmtId="9" fontId="27" fillId="44" borderId="11" xfId="40" applyFont="1" applyFill="1" applyBorder="1" applyAlignment="1">
      <alignment horizontal="right"/>
    </xf>
    <xf numFmtId="0" fontId="35" fillId="0" borderId="0" xfId="0" applyFont="1" applyBorder="1" applyAlignment="1"/>
    <xf numFmtId="0" fontId="36" fillId="0" borderId="30" xfId="0" applyFont="1" applyBorder="1"/>
    <xf numFmtId="0" fontId="36" fillId="0" borderId="31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0" fontId="37" fillId="0" borderId="33" xfId="0" applyFont="1" applyBorder="1"/>
    <xf numFmtId="169" fontId="37" fillId="0" borderId="34" xfId="34" applyNumberFormat="1" applyFont="1" applyBorder="1" applyAlignment="1">
      <alignment horizontal="right"/>
    </xf>
    <xf numFmtId="10" fontId="37" fillId="0" borderId="35" xfId="40" applyNumberFormat="1" applyFont="1" applyBorder="1" applyAlignment="1">
      <alignment horizontal="right"/>
    </xf>
    <xf numFmtId="0" fontId="38" fillId="44" borderId="36" xfId="0" applyFont="1" applyFill="1" applyBorder="1"/>
    <xf numFmtId="169" fontId="38" fillId="44" borderId="37" xfId="34" applyNumberFormat="1" applyFont="1" applyFill="1" applyBorder="1" applyAlignment="1">
      <alignment horizontal="right"/>
    </xf>
    <xf numFmtId="0" fontId="28" fillId="45" borderId="0" xfId="0" applyFont="1" applyFill="1"/>
    <xf numFmtId="0" fontId="0" fillId="0" borderId="30" xfId="0" applyBorder="1"/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center"/>
    </xf>
    <xf numFmtId="0" fontId="0" fillId="0" borderId="33" xfId="0" applyBorder="1"/>
    <xf numFmtId="3" fontId="0" fillId="0" borderId="34" xfId="34" applyNumberFormat="1" applyFont="1" applyBorder="1" applyAlignment="1">
      <alignment horizontal="right" vertical="center"/>
    </xf>
    <xf numFmtId="10" fontId="0" fillId="0" borderId="35" xfId="40" applyNumberFormat="1" applyFont="1" applyBorder="1" applyAlignment="1">
      <alignment horizontal="right"/>
    </xf>
    <xf numFmtId="0" fontId="27" fillId="44" borderId="36" xfId="0" applyFont="1" applyFill="1" applyBorder="1"/>
    <xf numFmtId="169" fontId="27" fillId="44" borderId="36" xfId="34" applyNumberFormat="1" applyFont="1" applyFill="1" applyBorder="1" applyAlignment="1">
      <alignment horizontal="right" vertical="center"/>
    </xf>
    <xf numFmtId="10" fontId="27" fillId="44" borderId="38" xfId="40" applyNumberFormat="1" applyFont="1" applyFill="1" applyBorder="1" applyAlignment="1">
      <alignment horizontal="right"/>
    </xf>
    <xf numFmtId="0" fontId="0" fillId="46" borderId="39" xfId="0" applyFont="1" applyFill="1" applyBorder="1"/>
    <xf numFmtId="169" fontId="0" fillId="46" borderId="40" xfId="34" applyNumberFormat="1" applyFont="1" applyFill="1" applyBorder="1" applyAlignment="1">
      <alignment horizontal="center"/>
    </xf>
    <xf numFmtId="10" fontId="0" fillId="46" borderId="41" xfId="40" applyNumberFormat="1" applyFont="1" applyFill="1" applyBorder="1" applyAlignment="1">
      <alignment horizontal="center"/>
    </xf>
    <xf numFmtId="0" fontId="0" fillId="47" borderId="11" xfId="0" applyFont="1" applyFill="1" applyBorder="1"/>
    <xf numFmtId="169" fontId="0" fillId="47" borderId="11" xfId="34" applyNumberFormat="1" applyFont="1" applyFill="1" applyBorder="1" applyAlignment="1">
      <alignment horizontal="right"/>
    </xf>
    <xf numFmtId="10" fontId="0" fillId="47" borderId="11" xfId="40" applyNumberFormat="1" applyFont="1" applyFill="1" applyBorder="1" applyAlignment="1">
      <alignment horizontal="right"/>
    </xf>
    <xf numFmtId="0" fontId="0" fillId="43" borderId="11" xfId="0" applyFont="1" applyFill="1" applyBorder="1"/>
    <xf numFmtId="169" fontId="0" fillId="43" borderId="11" xfId="34" applyNumberFormat="1" applyFont="1" applyFill="1" applyBorder="1" applyAlignment="1">
      <alignment horizontal="right"/>
    </xf>
    <xf numFmtId="0" fontId="0" fillId="42" borderId="11" xfId="0" applyFont="1" applyFill="1" applyBorder="1"/>
    <xf numFmtId="0" fontId="27" fillId="48" borderId="11" xfId="0" applyFont="1" applyFill="1" applyBorder="1"/>
    <xf numFmtId="169" fontId="27" fillId="48" borderId="11" xfId="34" applyNumberFormat="1" applyFont="1" applyFill="1" applyBorder="1" applyAlignment="1">
      <alignment horizontal="right"/>
    </xf>
    <xf numFmtId="10" fontId="27" fillId="48" borderId="11" xfId="40" applyNumberFormat="1" applyFont="1" applyFill="1" applyBorder="1" applyAlignment="1">
      <alignment horizontal="right"/>
    </xf>
    <xf numFmtId="49" fontId="28" fillId="49" borderId="42" xfId="0" applyNumberFormat="1" applyFont="1" applyFill="1" applyBorder="1" applyAlignment="1">
      <alignment horizontal="center" vertical="center"/>
    </xf>
    <xf numFmtId="49" fontId="37" fillId="37" borderId="42" xfId="0" applyNumberFormat="1" applyFont="1" applyFill="1" applyBorder="1" applyAlignment="1">
      <alignment horizontal="left" vertical="center"/>
    </xf>
    <xf numFmtId="3" fontId="37" fillId="37" borderId="42" xfId="0" applyNumberFormat="1" applyFont="1" applyFill="1" applyBorder="1" applyAlignment="1">
      <alignment horizontal="right" vertical="center"/>
    </xf>
    <xf numFmtId="166" fontId="37" fillId="37" borderId="42" xfId="0" applyNumberFormat="1" applyFont="1" applyFill="1" applyBorder="1" applyAlignment="1">
      <alignment horizontal="right"/>
    </xf>
    <xf numFmtId="49" fontId="37" fillId="50" borderId="42" xfId="0" applyNumberFormat="1" applyFont="1" applyFill="1" applyBorder="1" applyAlignment="1">
      <alignment horizontal="left" vertical="center"/>
    </xf>
    <xf numFmtId="3" fontId="37" fillId="50" borderId="42" xfId="0" applyNumberFormat="1" applyFont="1" applyFill="1" applyBorder="1" applyAlignment="1">
      <alignment horizontal="right" vertical="center"/>
    </xf>
    <xf numFmtId="166" fontId="37" fillId="50" borderId="42" xfId="0" applyNumberFormat="1" applyFont="1" applyFill="1" applyBorder="1" applyAlignment="1">
      <alignment horizontal="right"/>
    </xf>
    <xf numFmtId="49" fontId="37" fillId="51" borderId="42" xfId="0" applyNumberFormat="1" applyFont="1" applyFill="1" applyBorder="1" applyAlignment="1">
      <alignment horizontal="left" vertical="center"/>
    </xf>
    <xf numFmtId="3" fontId="37" fillId="51" borderId="42" xfId="0" applyNumberFormat="1" applyFont="1" applyFill="1" applyBorder="1" applyAlignment="1">
      <alignment horizontal="right" vertical="center"/>
    </xf>
    <xf numFmtId="166" fontId="37" fillId="51" borderId="42" xfId="0" applyNumberFormat="1" applyFont="1" applyFill="1" applyBorder="1" applyAlignment="1">
      <alignment horizontal="right"/>
    </xf>
    <xf numFmtId="0" fontId="37" fillId="51" borderId="42" xfId="0" applyFont="1" applyFill="1" applyBorder="1" applyAlignment="1">
      <alignment horizontal="right" vertical="center"/>
    </xf>
    <xf numFmtId="10" fontId="37" fillId="51" borderId="42" xfId="40" applyNumberFormat="1" applyFont="1" applyFill="1" applyBorder="1" applyAlignment="1">
      <alignment horizontal="right" vertical="center"/>
    </xf>
    <xf numFmtId="49" fontId="38" fillId="52" borderId="43" xfId="0" applyNumberFormat="1" applyFont="1" applyFill="1" applyBorder="1" applyAlignment="1">
      <alignment horizontal="left" vertical="center"/>
    </xf>
    <xf numFmtId="3" fontId="38" fillId="52" borderId="43" xfId="0" applyNumberFormat="1" applyFont="1" applyFill="1" applyBorder="1" applyAlignment="1">
      <alignment horizontal="right" vertical="center"/>
    </xf>
    <xf numFmtId="0" fontId="39" fillId="0" borderId="0" xfId="0" applyFont="1" applyAlignment="1">
      <alignment vertical="center"/>
    </xf>
    <xf numFmtId="0" fontId="40" fillId="0" borderId="0" xfId="0" applyFont="1"/>
    <xf numFmtId="3" fontId="40" fillId="0" borderId="0" xfId="0" applyNumberFormat="1" applyFont="1"/>
    <xf numFmtId="10" fontId="40" fillId="0" borderId="0" xfId="0" applyNumberFormat="1" applyFont="1"/>
    <xf numFmtId="169" fontId="40" fillId="0" borderId="0" xfId="0" applyNumberFormat="1" applyFont="1"/>
    <xf numFmtId="9" fontId="40" fillId="0" borderId="0" xfId="0" applyNumberFormat="1" applyFont="1"/>
    <xf numFmtId="0" fontId="28" fillId="53" borderId="47" xfId="0" applyFont="1" applyFill="1" applyBorder="1" applyAlignment="1">
      <alignment horizontal="center" vertical="center" wrapText="1"/>
    </xf>
    <xf numFmtId="0" fontId="28" fillId="53" borderId="48" xfId="0" applyFont="1" applyFill="1" applyBorder="1" applyAlignment="1">
      <alignment horizontal="center" vertical="center" wrapText="1"/>
    </xf>
    <xf numFmtId="0" fontId="0" fillId="36" borderId="49" xfId="0" applyFill="1" applyBorder="1" applyAlignment="1"/>
    <xf numFmtId="169" fontId="37" fillId="36" borderId="44" xfId="34" applyNumberFormat="1" applyFont="1" applyFill="1" applyBorder="1" applyAlignment="1"/>
    <xf numFmtId="10" fontId="0" fillId="36" borderId="44" xfId="40" applyNumberFormat="1" applyFont="1" applyFill="1" applyBorder="1" applyAlignment="1">
      <alignment horizontal="right"/>
    </xf>
    <xf numFmtId="0" fontId="0" fillId="0" borderId="49" xfId="0" applyBorder="1" applyAlignment="1"/>
    <xf numFmtId="169" fontId="37" fillId="0" borderId="44" xfId="34" applyNumberFormat="1" applyFont="1" applyFill="1" applyBorder="1" applyAlignment="1"/>
    <xf numFmtId="10" fontId="0" fillId="0" borderId="44" xfId="40" applyNumberFormat="1" applyFont="1" applyFill="1" applyBorder="1" applyAlignment="1">
      <alignment horizontal="right"/>
    </xf>
    <xf numFmtId="0" fontId="0" fillId="36" borderId="49" xfId="0" applyFill="1" applyBorder="1" applyAlignment="1">
      <alignment wrapText="1"/>
    </xf>
    <xf numFmtId="0" fontId="0" fillId="0" borderId="49" xfId="0" applyFill="1" applyBorder="1" applyAlignment="1"/>
    <xf numFmtId="0" fontId="0" fillId="36" borderId="50" xfId="0" applyFill="1" applyBorder="1" applyAlignment="1">
      <alignment wrapText="1"/>
    </xf>
    <xf numFmtId="0" fontId="0" fillId="36" borderId="50" xfId="0" applyFill="1" applyBorder="1" applyAlignment="1"/>
    <xf numFmtId="0" fontId="0" fillId="0" borderId="50" xfId="0" applyFill="1" applyBorder="1" applyAlignment="1"/>
    <xf numFmtId="169" fontId="27" fillId="44" borderId="45" xfId="34" applyNumberFormat="1" applyFont="1" applyFill="1" applyBorder="1" applyAlignment="1">
      <alignment horizontal="left"/>
    </xf>
    <xf numFmtId="169" fontId="27" fillId="44" borderId="45" xfId="34" applyNumberFormat="1" applyFont="1" applyFill="1" applyBorder="1" applyAlignment="1"/>
    <xf numFmtId="9" fontId="27" fillId="44" borderId="45" xfId="40" applyFont="1" applyFill="1" applyBorder="1" applyAlignment="1"/>
    <xf numFmtId="0" fontId="31" fillId="54" borderId="11" xfId="0" applyFont="1" applyFill="1" applyBorder="1" applyAlignment="1">
      <alignment horizontal="center"/>
    </xf>
    <xf numFmtId="0" fontId="26" fillId="35" borderId="11" xfId="0" applyFont="1" applyFill="1" applyBorder="1" applyAlignment="1">
      <alignment horizontal="left"/>
    </xf>
    <xf numFmtId="10" fontId="26" fillId="35" borderId="11" xfId="0" applyNumberFormat="1" applyFont="1" applyFill="1" applyBorder="1"/>
    <xf numFmtId="0" fontId="26" fillId="39" borderId="11" xfId="0" applyFont="1" applyFill="1" applyBorder="1" applyAlignment="1">
      <alignment horizontal="left"/>
    </xf>
    <xf numFmtId="3" fontId="26" fillId="39" borderId="11" xfId="0" applyNumberFormat="1" applyFont="1" applyFill="1" applyBorder="1"/>
    <xf numFmtId="10" fontId="26" fillId="39" borderId="11" xfId="0" applyNumberFormat="1" applyFont="1" applyFill="1" applyBorder="1"/>
    <xf numFmtId="0" fontId="26" fillId="35" borderId="51" xfId="0" applyFont="1" applyFill="1" applyBorder="1" applyAlignment="1">
      <alignment horizontal="left"/>
    </xf>
    <xf numFmtId="3" fontId="26" fillId="35" borderId="51" xfId="0" applyNumberFormat="1" applyFont="1" applyFill="1" applyBorder="1"/>
    <xf numFmtId="10" fontId="26" fillId="35" borderId="51" xfId="0" applyNumberFormat="1" applyFont="1" applyFill="1" applyBorder="1"/>
    <xf numFmtId="0" fontId="32" fillId="55" borderId="11" xfId="0" applyFont="1" applyFill="1" applyBorder="1" applyAlignment="1">
      <alignment wrapText="1"/>
    </xf>
    <xf numFmtId="3" fontId="32" fillId="55" borderId="11" xfId="0" applyNumberFormat="1" applyFont="1" applyFill="1" applyBorder="1"/>
    <xf numFmtId="9" fontId="32" fillId="55" borderId="11" xfId="40" applyFont="1" applyFill="1" applyBorder="1"/>
    <xf numFmtId="168" fontId="25" fillId="39" borderId="11" xfId="0" applyNumberFormat="1" applyFont="1" applyFill="1" applyBorder="1" applyAlignment="1">
      <alignment horizontal="center"/>
    </xf>
    <xf numFmtId="169" fontId="26" fillId="39" borderId="11" xfId="34" applyNumberFormat="1" applyFont="1" applyFill="1" applyBorder="1"/>
    <xf numFmtId="168" fontId="25" fillId="47" borderId="11" xfId="0" applyNumberFormat="1" applyFont="1" applyFill="1" applyBorder="1" applyAlignment="1">
      <alignment horizontal="center"/>
    </xf>
    <xf numFmtId="10" fontId="0" fillId="0" borderId="28" xfId="40" applyNumberFormat="1" applyFont="1" applyFill="1" applyBorder="1" applyAlignment="1">
      <alignment horizontal="right"/>
    </xf>
    <xf numFmtId="169" fontId="1" fillId="42" borderId="11" xfId="34" applyNumberFormat="1" applyFont="1" applyFill="1" applyBorder="1" applyAlignment="1">
      <alignment horizontal="right"/>
    </xf>
    <xf numFmtId="10" fontId="0" fillId="0" borderId="11" xfId="40" applyNumberFormat="1" applyFont="1" applyFill="1" applyBorder="1" applyAlignment="1">
      <alignment horizontal="right"/>
    </xf>
    <xf numFmtId="9" fontId="29" fillId="39" borderId="15" xfId="40" applyNumberFormat="1" applyFont="1" applyFill="1" applyBorder="1" applyAlignment="1">
      <alignment horizontal="right"/>
    </xf>
    <xf numFmtId="9" fontId="38" fillId="44" borderId="38" xfId="40" applyNumberFormat="1" applyFont="1" applyFill="1" applyBorder="1" applyAlignment="1">
      <alignment horizontal="right"/>
    </xf>
    <xf numFmtId="0" fontId="41" fillId="33" borderId="0" xfId="37" applyFont="1" applyFill="1" applyAlignment="1" applyProtection="1">
      <alignment horizontal="center" wrapText="1"/>
    </xf>
    <xf numFmtId="0" fontId="33" fillId="0" borderId="0" xfId="0" applyFont="1" applyAlignment="1">
      <alignment horizontal="center"/>
    </xf>
    <xf numFmtId="0" fontId="42" fillId="0" borderId="0" xfId="0" applyFont="1" applyAlignment="1">
      <alignment horizontal="left" vertical="center"/>
    </xf>
    <xf numFmtId="0" fontId="43" fillId="0" borderId="0" xfId="0" applyFont="1"/>
    <xf numFmtId="0" fontId="34" fillId="0" borderId="11" xfId="0" applyFont="1" applyBorder="1" applyAlignment="1">
      <alignment horizontal="left" vertical="center" indent="1"/>
    </xf>
    <xf numFmtId="0" fontId="0" fillId="33" borderId="0" xfId="37" applyFont="1" applyFill="1" applyAlignment="1" applyProtection="1">
      <alignment vertical="top"/>
    </xf>
    <xf numFmtId="166" fontId="0" fillId="0" borderId="0" xfId="0" applyNumberFormat="1"/>
    <xf numFmtId="10" fontId="38" fillId="52" borderId="43" xfId="40" applyNumberFormat="1" applyFont="1" applyFill="1" applyBorder="1" applyAlignment="1">
      <alignment horizontal="right" vertical="center"/>
    </xf>
    <xf numFmtId="0" fontId="21" fillId="23" borderId="9" xfId="38" applyFont="1" applyFill="1" applyBorder="1" applyAlignment="1">
      <alignment horizontal="center"/>
    </xf>
    <xf numFmtId="0" fontId="22" fillId="23" borderId="9" xfId="38" applyFont="1" applyFill="1" applyBorder="1" applyAlignment="1">
      <alignment horizontal="center"/>
    </xf>
    <xf numFmtId="0" fontId="44" fillId="0" borderId="0" xfId="31" applyFont="1"/>
    <xf numFmtId="168" fontId="30" fillId="57" borderId="11" xfId="0" applyNumberFormat="1" applyFont="1" applyFill="1" applyBorder="1" applyAlignment="1">
      <alignment horizontal="center" vertical="center"/>
    </xf>
    <xf numFmtId="3" fontId="30" fillId="57" borderId="12" xfId="0" applyNumberFormat="1" applyFont="1" applyFill="1" applyBorder="1" applyAlignment="1">
      <alignment horizontal="center"/>
    </xf>
    <xf numFmtId="3" fontId="30" fillId="57" borderId="11" xfId="0" applyNumberFormat="1" applyFont="1" applyFill="1" applyBorder="1" applyAlignment="1">
      <alignment horizontal="center"/>
    </xf>
    <xf numFmtId="0" fontId="38" fillId="56" borderId="52" xfId="0" applyFont="1" applyFill="1" applyBorder="1" applyAlignment="1">
      <alignment horizontal="left" vertical="center" indent="1"/>
    </xf>
    <xf numFmtId="3" fontId="32" fillId="41" borderId="53" xfId="0" applyNumberFormat="1" applyFont="1" applyFill="1" applyBorder="1" applyAlignment="1">
      <alignment horizontal="right"/>
    </xf>
    <xf numFmtId="9" fontId="38" fillId="56" borderId="52" xfId="40" applyFont="1" applyFill="1" applyBorder="1"/>
    <xf numFmtId="169" fontId="38" fillId="56" borderId="11" xfId="34" applyNumberFormat="1" applyFont="1" applyFill="1" applyBorder="1"/>
    <xf numFmtId="169" fontId="38" fillId="56" borderId="11" xfId="34" applyNumberFormat="1" applyFont="1" applyFill="1" applyBorder="1" applyAlignment="1">
      <alignment horizontal="right"/>
    </xf>
    <xf numFmtId="169" fontId="38" fillId="56" borderId="11" xfId="34" quotePrefix="1" applyNumberFormat="1" applyFont="1" applyFill="1" applyBorder="1" applyAlignment="1">
      <alignment horizontal="right"/>
    </xf>
    <xf numFmtId="165" fontId="25" fillId="0" borderId="0" xfId="37" applyNumberFormat="1" applyFont="1" applyAlignment="1" applyProtection="1"/>
    <xf numFmtId="169" fontId="0" fillId="0" borderId="0" xfId="0" applyNumberFormat="1"/>
    <xf numFmtId="168" fontId="19" fillId="0" borderId="11" xfId="0" applyNumberFormat="1" applyFont="1" applyFill="1" applyBorder="1" applyAlignment="1">
      <alignment horizontal="center"/>
    </xf>
    <xf numFmtId="0" fontId="45" fillId="40" borderId="16" xfId="0" applyFont="1" applyFill="1" applyBorder="1"/>
    <xf numFmtId="0" fontId="45" fillId="40" borderId="17" xfId="0" applyFont="1" applyFill="1" applyBorder="1"/>
    <xf numFmtId="0" fontId="45" fillId="40" borderId="18" xfId="0" applyFont="1" applyFill="1" applyBorder="1"/>
    <xf numFmtId="0" fontId="46" fillId="58" borderId="19" xfId="0" applyFont="1" applyFill="1" applyBorder="1" applyAlignment="1">
      <alignment horizontal="left"/>
    </xf>
    <xf numFmtId="169" fontId="47" fillId="35" borderId="20" xfId="34" applyNumberFormat="1" applyFont="1" applyFill="1" applyBorder="1" applyAlignment="1">
      <alignment vertical="center" wrapText="1"/>
    </xf>
    <xf numFmtId="9" fontId="46" fillId="35" borderId="21" xfId="40" applyNumberFormat="1" applyFont="1" applyFill="1" applyBorder="1"/>
    <xf numFmtId="0" fontId="46" fillId="59" borderId="22" xfId="0" applyFont="1" applyFill="1" applyBorder="1" applyAlignment="1">
      <alignment horizontal="left"/>
    </xf>
    <xf numFmtId="169" fontId="47" fillId="34" borderId="23" xfId="34" applyNumberFormat="1" applyFont="1" applyFill="1" applyBorder="1" applyAlignment="1">
      <alignment vertical="center" wrapText="1"/>
    </xf>
    <xf numFmtId="9" fontId="46" fillId="34" borderId="24" xfId="40" applyNumberFormat="1" applyFont="1" applyFill="1" applyBorder="1"/>
    <xf numFmtId="0" fontId="46" fillId="58" borderId="22" xfId="0" applyFont="1" applyFill="1" applyBorder="1" applyAlignment="1">
      <alignment horizontal="left"/>
    </xf>
    <xf numFmtId="169" fontId="47" fillId="35" borderId="23" xfId="34" applyNumberFormat="1" applyFont="1" applyFill="1" applyBorder="1" applyAlignment="1">
      <alignment vertical="center" wrapText="1"/>
    </xf>
    <xf numFmtId="9" fontId="46" fillId="0" borderId="24" xfId="40" applyNumberFormat="1" applyFont="1" applyFill="1" applyBorder="1"/>
    <xf numFmtId="0" fontId="48" fillId="41" borderId="25" xfId="0" applyFont="1" applyFill="1" applyBorder="1" applyAlignment="1">
      <alignment horizontal="left"/>
    </xf>
    <xf numFmtId="169" fontId="48" fillId="41" borderId="20" xfId="34" applyNumberFormat="1" applyFont="1" applyFill="1" applyBorder="1" applyAlignment="1">
      <alignment vertical="center" wrapText="1"/>
    </xf>
    <xf numFmtId="9" fontId="49" fillId="41" borderId="26" xfId="40" applyNumberFormat="1" applyFont="1" applyFill="1" applyBorder="1"/>
    <xf numFmtId="0" fontId="0" fillId="36" borderId="49" xfId="0" applyFill="1" applyBorder="1"/>
    <xf numFmtId="169" fontId="37" fillId="36" borderId="44" xfId="34" applyNumberFormat="1" applyFont="1" applyFill="1" applyBorder="1"/>
    <xf numFmtId="0" fontId="0" fillId="0" borderId="49" xfId="0" applyBorder="1"/>
    <xf numFmtId="169" fontId="37" fillId="0" borderId="44" xfId="34" applyNumberFormat="1" applyFont="1" applyBorder="1"/>
    <xf numFmtId="10" fontId="0" fillId="0" borderId="44" xfId="40" applyNumberFormat="1" applyFont="1" applyBorder="1" applyAlignment="1">
      <alignment horizontal="right"/>
    </xf>
    <xf numFmtId="0" fontId="0" fillId="36" borderId="50" xfId="0" applyFill="1" applyBorder="1"/>
    <xf numFmtId="0" fontId="0" fillId="0" borderId="50" xfId="0" applyBorder="1"/>
    <xf numFmtId="169" fontId="27" fillId="44" borderId="45" xfId="34" applyNumberFormat="1" applyFont="1" applyFill="1" applyBorder="1"/>
    <xf numFmtId="9" fontId="27" fillId="44" borderId="45" xfId="40" applyFont="1" applyFill="1" applyBorder="1"/>
    <xf numFmtId="0" fontId="51" fillId="0" borderId="0" xfId="0" applyFont="1"/>
    <xf numFmtId="170" fontId="51" fillId="0" borderId="0" xfId="0" applyNumberFormat="1" applyFont="1"/>
    <xf numFmtId="9" fontId="51" fillId="0" borderId="0" xfId="0" applyNumberFormat="1" applyFont="1"/>
    <xf numFmtId="10" fontId="51" fillId="0" borderId="0" xfId="0" applyNumberFormat="1" applyFont="1"/>
    <xf numFmtId="3" fontId="51" fillId="0" borderId="0" xfId="0" applyNumberFormat="1" applyFont="1"/>
    <xf numFmtId="0" fontId="20" fillId="0" borderId="0" xfId="37" applyFont="1" applyAlignment="1" applyProtection="1">
      <alignment horizontal="center"/>
    </xf>
    <xf numFmtId="168" fontId="24" fillId="0" borderId="0" xfId="0" applyNumberFormat="1" applyFont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5" fillId="0" borderId="13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50" fillId="0" borderId="54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9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Encabezado 4" xfId="23"/>
    <cellStyle name="Énfasis1" xfId="24"/>
    <cellStyle name="Énfasis2" xfId="25"/>
    <cellStyle name="Énfasis3" xfId="26"/>
    <cellStyle name="Énfasis4" xfId="27"/>
    <cellStyle name="Énfasis5" xfId="28"/>
    <cellStyle name="Énfasis6" xfId="29"/>
    <cellStyle name="Entrada" xfId="30"/>
    <cellStyle name="Hipervínculo" xfId="31"/>
    <cellStyle name="Hipervínculo 2" xfId="32"/>
    <cellStyle name="Incorrecto" xfId="33"/>
    <cellStyle name="Millares" xfId="34" builtinId="3"/>
    <cellStyle name="Millares 2" xfId="35"/>
    <cellStyle name="Neutral" xfId="36"/>
    <cellStyle name="Normal" xfId="0" builtinId="0"/>
    <cellStyle name="Normal 2" xfId="37"/>
    <cellStyle name="Normal 3" xfId="38"/>
    <cellStyle name="Notas" xfId="39"/>
    <cellStyle name="Porcentaje" xfId="40" builtinId="5"/>
    <cellStyle name="Salida" xfId="41"/>
    <cellStyle name="Texto de advertencia" xfId="42"/>
    <cellStyle name="Texto explicativo" xfId="43"/>
    <cellStyle name="Título" xfId="44"/>
    <cellStyle name="Título 1" xfId="45"/>
    <cellStyle name="Título 2" xfId="46"/>
    <cellStyle name="Título 3" xfId="47"/>
    <cellStyle name="Total" xfId="48"/>
  </cellStyles>
  <dxfs count="21">
    <dxf>
      <alignment horizontal="right" textRotation="0" wrapText="0" indent="0" justifyLastLine="0" shrinkToFit="0" readingOrder="0"/>
    </dxf>
    <dxf>
      <alignment horizontal="right" textRotation="0" wrapText="0" indent="0" justifyLastLine="0" shrinkToFit="0" readingOrder="0"/>
    </dxf>
    <dxf>
      <border outline="0">
        <top style="thin">
          <color theme="4"/>
        </top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 outline="0">
        <bottom style="thin">
          <color theme="4"/>
        </bottom>
      </border>
    </dxf>
    <dxf>
      <fill>
        <patternFill patternType="solid">
          <fgColor theme="4" tint="0.79998168889431442"/>
          <bgColor rgb="FF2A65AC"/>
        </patternFill>
      </fill>
    </dxf>
    <dxf>
      <numFmt numFmtId="14" formatCode="0.00%"/>
      <alignment horizontal="right" textRotation="0" wrapText="0" indent="0" justifyLastLine="0" shrinkToFit="0" readingOrder="0"/>
      <border diagonalUp="0" diagonalDown="0" outline="0">
        <left style="thin">
          <color rgb="FF2A65AC"/>
        </left>
        <right/>
        <top style="thin">
          <color rgb="FF2A65AC"/>
        </top>
        <bottom style="thin">
          <color rgb="FF2A65AC"/>
        </bottom>
      </border>
    </dxf>
    <dxf>
      <numFmt numFmtId="169" formatCode="_-* #,##0\ _€_-;\-* #,##0\ _€_-;_-* &quot;-&quot;??\ _€_-;_-@_-"/>
      <alignment horizontal="right" vertical="center" textRotation="0" wrapText="0" indent="0" justifyLastLine="0" shrinkToFit="0" readingOrder="0"/>
      <border diagonalUp="0" diagonalDown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border diagonalUp="0" diagonalDown="0" outline="0">
        <left/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border>
        <top style="thin">
          <color rgb="FF2A65AC"/>
        </top>
      </border>
    </dxf>
    <dxf>
      <border diagonalUp="0" diagonalDown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border>
        <bottom style="thin">
          <color rgb="FF2A65AC"/>
        </bottom>
      </border>
    </dxf>
    <dxf>
      <border diagonalUp="0" diagonalDown="0">
        <left style="thin">
          <color rgb="FF2A65AC"/>
        </left>
        <right style="thin">
          <color rgb="FF2A65AC"/>
        </right>
        <top/>
        <bottom/>
        <vertical style="thin">
          <color rgb="FF2A65AC"/>
        </vertical>
        <horizontal style="thin">
          <color rgb="FF2A65AC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right" textRotation="0" wrapText="0" indent="0" justifyLastLine="0" shrinkToFit="0" readingOrder="0"/>
      <border diagonalUp="0" diagonalDown="0" outline="0">
        <left style="thin">
          <color rgb="FF2A65AC"/>
        </left>
        <right/>
        <top style="thin">
          <color rgb="FF2A65AC"/>
        </top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9" formatCode="_-* #,##0\ _€_-;\-* #,##0\ _€_-;_-* &quot;-&quot;??\ _€_-;_-@_-"/>
      <alignment horizontal="right" textRotation="0" wrapText="0" indent="0" justifyLastLine="0" shrinkToFit="0" readingOrder="0"/>
      <border diagonalUp="0" diagonalDown="0" outline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rgb="FF2A65AC"/>
        </right>
        <top style="thin">
          <color rgb="FF2A65AC"/>
        </top>
        <bottom style="thin">
          <color rgb="FF2A65AC"/>
        </bottom>
        <vertical style="thin">
          <color rgb="FF2A65AC"/>
        </vertical>
        <horizontal style="thin">
          <color rgb="FF2A65AC"/>
        </horizontal>
      </border>
    </dxf>
    <dxf>
      <border>
        <top style="thin">
          <color rgb="FF2A65AC"/>
        </top>
      </border>
    </dxf>
    <dxf>
      <border diagonalUp="0" diagonalDown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border diagonalUp="0" diagonalDown="0">
        <left style="thin">
          <color rgb="FF2A65AC"/>
        </left>
        <right style="thin">
          <color rgb="FF2A65AC"/>
        </right>
        <top/>
        <bottom/>
        <vertical style="thin">
          <color rgb="FF2A65AC"/>
        </vertical>
        <horizontal style="thin">
          <color rgb="FF2A65AC"/>
        </horizontal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95B3D7"/>
      <rgbColor rgb="FF0000FF"/>
      <rgbColor rgb="FFFCD5B4"/>
      <rgbColor rgb="FFFFC7CE"/>
      <rgbColor rgb="FF92CDDC"/>
      <rgbColor rgb="FF9C0006"/>
      <rgbColor rgb="FF006100"/>
      <rgbColor rgb="FFFDE9D9"/>
      <rgbColor rgb="FF76933C"/>
      <rgbColor rgb="FFB2B2B2"/>
      <rgbColor rgb="FF366092"/>
      <rgbColor rgb="FFCCC0DA"/>
      <rgbColor rgb="FF7F7F7F"/>
      <rgbColor rgb="FF8EA9DB"/>
      <rgbColor rgb="FF7030A0"/>
      <rgbColor rgb="FFFFFFCC"/>
      <rgbColor rgb="FFDAEEF3"/>
      <rgbColor rgb="FFD8E4BC"/>
      <rgbColor rgb="FFDA9694"/>
      <rgbColor rgb="FF0070C0"/>
      <rgbColor rgb="FFC5D9F1"/>
      <rgbColor rgb="FFF2F2F2"/>
      <rgbColor rgb="FFB8CCE4"/>
      <rgbColor rgb="FFC4D79B"/>
      <rgbColor rgb="FF8DB4E2"/>
      <rgbColor rgb="FFB7DEE8"/>
      <rgbColor rgb="FFF2DCDB"/>
      <rgbColor rgb="FF1F497D"/>
      <rgbColor rgb="FFEBF1DE"/>
      <rgbColor rgb="FF538DD5"/>
      <rgbColor rgb="FFDCE6F1"/>
      <rgbColor rgb="FFC6EFCE"/>
      <rgbColor rgb="FFFFEB9C"/>
      <rgbColor rgb="FF9CC2E6"/>
      <rgbColor rgb="FFE6B8B7"/>
      <rgbColor rgb="FFB1A0C7"/>
      <rgbColor rgb="FFFFCC99"/>
      <rgbColor rgb="FF2A65AC"/>
      <rgbColor rgb="FF4BACC6"/>
      <rgbColor rgb="FF9BBB59"/>
      <rgbColor rgb="FFFABF8F"/>
      <rgbColor rgb="FFF79646"/>
      <rgbColor rgb="FFFB7D00"/>
      <rgbColor rgb="FF8064A2"/>
      <rgbColor rgb="FFA5A5A5"/>
      <rgbColor rgb="FF244062"/>
      <rgbColor rgb="FF4A7DBA"/>
      <rgbColor rgb="FFE4DFEC"/>
      <rgbColor rgb="FF4F81BD"/>
      <rgbColor rgb="FF9C6500"/>
      <rgbColor rgb="FFC0504D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261020</xdr:rowOff>
    </xdr:from>
    <xdr:to>
      <xdr:col>1</xdr:col>
      <xdr:colOff>3048000</xdr:colOff>
      <xdr:row>0</xdr:row>
      <xdr:rowOff>765809</xdr:rowOff>
    </xdr:to>
    <xdr:pic>
      <xdr:nvPicPr>
        <xdr:cNvPr id="6" name="Imagen 5" descr="https://www.segipsa.es/export/sites/segipsa/comun/img/logo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905"/>
        <a:stretch/>
      </xdr:blipFill>
      <xdr:spPr bwMode="auto">
        <a:xfrm>
          <a:off x="0" y="261020"/>
          <a:ext cx="3048000" cy="504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800099</xdr:colOff>
      <xdr:row>15</xdr:row>
      <xdr:rowOff>47624</xdr:rowOff>
    </xdr:from>
    <xdr:to>
      <xdr:col>4</xdr:col>
      <xdr:colOff>247364</xdr:colOff>
      <xdr:row>34</xdr:row>
      <xdr:rowOff>31749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099" y="2924174"/>
          <a:ext cx="5181315" cy="3482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4</xdr:col>
      <xdr:colOff>27882</xdr:colOff>
      <xdr:row>18</xdr:row>
      <xdr:rowOff>30480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5893"/>
        <a:stretch/>
      </xdr:blipFill>
      <xdr:spPr>
        <a:xfrm>
          <a:off x="0" y="2125980"/>
          <a:ext cx="4881822" cy="13106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4</xdr:col>
      <xdr:colOff>3810</xdr:colOff>
      <xdr:row>30</xdr:row>
      <xdr:rowOff>179228</xdr:rowOff>
    </xdr:to>
    <xdr:pic>
      <xdr:nvPicPr>
        <xdr:cNvPr id="5" name="3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184" b="34069"/>
        <a:stretch/>
      </xdr:blipFill>
      <xdr:spPr>
        <a:xfrm>
          <a:off x="0" y="3589020"/>
          <a:ext cx="4846320" cy="21909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4</xdr:col>
      <xdr:colOff>27882</xdr:colOff>
      <xdr:row>16</xdr:row>
      <xdr:rowOff>95250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8300"/>
          <a:ext cx="4752282" cy="1619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852" displayName="Tabla852" ref="B2:D12" totalsRowShown="0" headerRowDxfId="20" dataDxfId="18" headerRowBorderDxfId="19" tableBorderDxfId="17" totalsRowBorderDxfId="16">
  <tableColumns count="3">
    <tableColumn id="1" name="Inadmisiones por causa (Nota 1)" dataDxfId="15"/>
    <tableColumn id="2" name="Número" dataDxfId="14" dataCellStyle="Millares"/>
    <tableColumn id="3" name="Porcentaje" dataDxfId="13" dataCellStyle="Porcentaj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0103" displayName="Tabla10103" ref="B2:D8" totalsRowShown="0" headerRowDxfId="12" headerRowBorderDxfId="11" tableBorderDxfId="10" totalsRowBorderDxfId="9">
  <tableColumns count="3">
    <tableColumn id="1" name="Tipo de concesión" dataDxfId="8"/>
    <tableColumn id="2" name="Número" dataDxfId="7" dataCellStyle="Millares"/>
    <tableColumn id="3" name="Porcentaje" dataDxfId="6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1474" displayName="Tabla1474" ref="B2:D6" totalsRowShown="0" headerRowDxfId="5" headerRowBorderDxfId="4" tableBorderDxfId="3" totalsRowBorderDxfId="2">
  <tableColumns count="3">
    <tableColumn id="1" name="Denegaciones por artículo"/>
    <tableColumn id="2" name="Número" dataDxfId="1"/>
    <tableColumn id="3" name="Porcentaj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16"/>
  <sheetViews>
    <sheetView showGridLines="0" tabSelected="1" zoomScaleNormal="100" workbookViewId="0">
      <selection activeCell="B16" sqref="B16"/>
    </sheetView>
  </sheetViews>
  <sheetFormatPr baseColWidth="10" defaultColWidth="9.140625" defaultRowHeight="15" x14ac:dyDescent="0.25"/>
  <cols>
    <col min="1" max="1" width="3.140625" style="28" customWidth="1"/>
    <col min="2" max="2" width="87.5703125" style="1" customWidth="1"/>
    <col min="3" max="1026" width="10.85546875" style="1" customWidth="1"/>
  </cols>
  <sheetData>
    <row r="1" spans="2:5" ht="81" customHeight="1" x14ac:dyDescent="0.25">
      <c r="B1"/>
    </row>
    <row r="3" spans="2:5" ht="49.5" customHeight="1" x14ac:dyDescent="0.4">
      <c r="B3" s="129" t="s">
        <v>128</v>
      </c>
    </row>
    <row r="4" spans="2:5" x14ac:dyDescent="0.25">
      <c r="B4" s="2"/>
    </row>
    <row r="5" spans="2:5" ht="30" customHeight="1" x14ac:dyDescent="0.25">
      <c r="B5" s="139" t="s">
        <v>107</v>
      </c>
    </row>
    <row r="6" spans="2:5" ht="30" customHeight="1" x14ac:dyDescent="0.25">
      <c r="B6" s="139" t="s">
        <v>0</v>
      </c>
      <c r="E6" s="134"/>
    </row>
    <row r="7" spans="2:5" ht="30" customHeight="1" x14ac:dyDescent="0.25">
      <c r="B7" s="139" t="s">
        <v>1</v>
      </c>
    </row>
    <row r="8" spans="2:5" ht="30" customHeight="1" x14ac:dyDescent="0.25">
      <c r="B8" s="139" t="s">
        <v>3</v>
      </c>
    </row>
    <row r="9" spans="2:5" ht="30" customHeight="1" x14ac:dyDescent="0.25">
      <c r="B9" s="139" t="s">
        <v>4</v>
      </c>
    </row>
    <row r="10" spans="2:5" ht="30" customHeight="1" x14ac:dyDescent="0.25">
      <c r="B10" s="139" t="s">
        <v>5</v>
      </c>
    </row>
    <row r="11" spans="2:5" ht="30" customHeight="1" x14ac:dyDescent="0.25">
      <c r="B11" s="139" t="s">
        <v>6</v>
      </c>
    </row>
    <row r="12" spans="2:5" ht="30" customHeight="1" x14ac:dyDescent="0.25">
      <c r="B12" s="139" t="s">
        <v>7</v>
      </c>
    </row>
    <row r="13" spans="2:5" ht="30" customHeight="1" x14ac:dyDescent="0.25">
      <c r="B13" s="139" t="s">
        <v>8</v>
      </c>
    </row>
    <row r="14" spans="2:5" ht="30" customHeight="1" x14ac:dyDescent="0.25">
      <c r="B14" s="139" t="s">
        <v>108</v>
      </c>
    </row>
    <row r="15" spans="2:5" ht="30" customHeight="1" x14ac:dyDescent="0.25">
      <c r="B15" s="139" t="s">
        <v>136</v>
      </c>
    </row>
    <row r="16" spans="2:5" ht="30" customHeight="1" x14ac:dyDescent="0.25">
      <c r="B16" s="139" t="s">
        <v>9</v>
      </c>
    </row>
  </sheetData>
  <hyperlinks>
    <hyperlink ref="B6" location="Cuánto_nos_preguntan!A6" display="¿Cuánto nos preguntan?"/>
    <hyperlink ref="B7" location="Cómo_nos_preguntan!A7" display="¿Cómo nos preguntan?"/>
    <hyperlink ref="B8" location="Cómo_tramitamos!A9" display="¿Cómo tramitamos?"/>
    <hyperlink ref="B9" location="Cómo_resolvemos!A9" display="¿Cómo resolvemos?"/>
    <hyperlink ref="B10" location="Por_qué_inadmitimos!A10" display="¿Por qué se inadminten solicitudes?"/>
    <hyperlink ref="B11" location="Cómo_concedemos_el_acceso!A11" display="¿Cómo concedemos el acceso?"/>
    <hyperlink ref="B12" location="Por_qué_denegamos!A12" display="¿Por qué, en ocasiones, se deniega el acceso?"/>
    <hyperlink ref="B13" location="A_quién_preguntan!A13" display="¿A quién preguntan?"/>
    <hyperlink ref="B14" location="Materia_preguntan!A15" display="¿Sobre quémateria de publicidad activa se pregunta?"/>
    <hyperlink ref="B5" location="Número_consultas_comunicación!A5" display="Número consultas comunicación"/>
    <hyperlink ref="B16" location="Perspectiva_de_género!A16" display="Perspectiva de género"/>
    <hyperlink ref="B15" location="Materia_publicidad_activa!A1" display="Materia de publicidad activa"/>
  </hyperlinks>
  <pageMargins left="0.7" right="0.7" top="0.3" bottom="0.3" header="0.3" footer="0.3"/>
  <pageSetup paperSize="9" firstPageNumber="0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showGridLines="0" zoomScaleNormal="100" zoomScalePageLayoutView="60" workbookViewId="0">
      <selection activeCell="H12" sqref="H12"/>
    </sheetView>
  </sheetViews>
  <sheetFormatPr baseColWidth="10" defaultColWidth="11.42578125" defaultRowHeight="15" x14ac:dyDescent="0.25"/>
  <cols>
    <col min="1" max="1" width="11.42578125" style="6"/>
    <col min="2" max="2" width="38.5703125" style="6" customWidth="1"/>
    <col min="3" max="3" width="19.5703125" style="6" customWidth="1"/>
    <col min="4" max="4" width="12.5703125" style="6" customWidth="1"/>
    <col min="5" max="16384" width="11.42578125" style="6"/>
  </cols>
  <sheetData>
    <row r="1" spans="2:4" ht="23.25" x14ac:dyDescent="0.35">
      <c r="B1" s="186" t="s">
        <v>7</v>
      </c>
      <c r="C1" s="186"/>
      <c r="D1" s="186"/>
    </row>
    <row r="2" spans="2:4" x14ac:dyDescent="0.25">
      <c r="B2" s="61" t="s">
        <v>65</v>
      </c>
      <c r="C2" s="62" t="s">
        <v>50</v>
      </c>
      <c r="D2" s="63" t="s">
        <v>42</v>
      </c>
    </row>
    <row r="3" spans="2:4" x14ac:dyDescent="0.25">
      <c r="B3" s="64" t="s">
        <v>66</v>
      </c>
      <c r="C3" s="65"/>
      <c r="D3" s="66"/>
    </row>
    <row r="4" spans="2:4" x14ac:dyDescent="0.25">
      <c r="B4" s="67" t="s">
        <v>67</v>
      </c>
      <c r="C4" s="68"/>
      <c r="D4" s="126"/>
    </row>
    <row r="5" spans="2:4" x14ac:dyDescent="0.25">
      <c r="B5" s="69" t="s">
        <v>68</v>
      </c>
      <c r="C5" s="125"/>
      <c r="D5" s="66"/>
    </row>
    <row r="6" spans="2:4" x14ac:dyDescent="0.25">
      <c r="B6" s="70" t="s">
        <v>33</v>
      </c>
      <c r="C6" s="71">
        <f>SUM(C3:C5)</f>
        <v>0</v>
      </c>
      <c r="D6" s="72">
        <v>0</v>
      </c>
    </row>
    <row r="8" spans="2:4" x14ac:dyDescent="0.25">
      <c r="B8" s="51" t="s">
        <v>69</v>
      </c>
    </row>
  </sheetData>
  <mergeCells count="1">
    <mergeCell ref="B1:D1"/>
  </mergeCells>
  <pageMargins left="0.7" right="0.7" top="0.3" bottom="0.3" header="0.3" footer="0.3"/>
  <pageSetup paperSize="9" orientation="portrait" useFirstPageNumber="1" horizontalDpi="300" verticalDpi="300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showGridLines="0" topLeftCell="A8" zoomScaleNormal="100" zoomScalePageLayoutView="60" workbookViewId="0">
      <selection activeCell="C21" sqref="C21"/>
    </sheetView>
  </sheetViews>
  <sheetFormatPr baseColWidth="10" defaultColWidth="11.42578125" defaultRowHeight="15" x14ac:dyDescent="0.25"/>
  <cols>
    <col min="1" max="1" width="11.42578125" style="6"/>
    <col min="2" max="2" width="65" style="6" customWidth="1"/>
    <col min="3" max="3" width="14.42578125" style="6" customWidth="1"/>
    <col min="4" max="4" width="13.85546875" style="6" customWidth="1"/>
    <col min="5" max="16384" width="11.42578125" style="6"/>
  </cols>
  <sheetData>
    <row r="1" spans="2:4" ht="24" thickBot="1" x14ac:dyDescent="0.4">
      <c r="B1" s="187" t="s">
        <v>8</v>
      </c>
      <c r="C1" s="187"/>
      <c r="D1" s="187"/>
    </row>
    <row r="2" spans="2:4" ht="15.75" thickBot="1" x14ac:dyDescent="0.3">
      <c r="B2" s="73" t="s">
        <v>70</v>
      </c>
      <c r="C2" s="73" t="s">
        <v>71</v>
      </c>
      <c r="D2" s="73" t="s">
        <v>42</v>
      </c>
    </row>
    <row r="3" spans="2:4" ht="15.75" thickBot="1" x14ac:dyDescent="0.3">
      <c r="B3" s="74" t="s">
        <v>109</v>
      </c>
      <c r="C3" s="75">
        <f>16+4+2+1+1</f>
        <v>24</v>
      </c>
      <c r="D3" s="76">
        <f>C3*D21/C21</f>
        <v>4.4859813084112146E-2</v>
      </c>
    </row>
    <row r="4" spans="2:4" ht="15.75" customHeight="1" thickBot="1" x14ac:dyDescent="0.3">
      <c r="B4" s="77" t="s">
        <v>140</v>
      </c>
      <c r="C4" s="78"/>
      <c r="D4" s="79">
        <f>C4*D21/C21</f>
        <v>0</v>
      </c>
    </row>
    <row r="5" spans="2:4" ht="15.75" customHeight="1" thickBot="1" x14ac:dyDescent="0.3">
      <c r="B5" s="80" t="s">
        <v>110</v>
      </c>
      <c r="C5" s="81">
        <f>1+1+1</f>
        <v>3</v>
      </c>
      <c r="D5" s="82">
        <f>C5*D21/C21</f>
        <v>5.6074766355140183E-3</v>
      </c>
    </row>
    <row r="6" spans="2:4" ht="15.75" customHeight="1" thickBot="1" x14ac:dyDescent="0.3">
      <c r="B6" s="77" t="s">
        <v>111</v>
      </c>
      <c r="C6" s="78">
        <f>2+8+3+2+2+3+1+2</f>
        <v>23</v>
      </c>
      <c r="D6" s="79">
        <f>C6*D21/C21</f>
        <v>4.2990654205607479E-2</v>
      </c>
    </row>
    <row r="7" spans="2:4" ht="15.75" customHeight="1" thickBot="1" x14ac:dyDescent="0.3">
      <c r="B7" s="80" t="s">
        <v>112</v>
      </c>
      <c r="C7" s="81"/>
      <c r="D7" s="82">
        <f>C7*D21/C21</f>
        <v>0</v>
      </c>
    </row>
    <row r="8" spans="2:4" ht="15.75" thickBot="1" x14ac:dyDescent="0.3">
      <c r="B8" s="77" t="s">
        <v>113</v>
      </c>
      <c r="C8" s="78">
        <f>25+19+19+14+1+5+9+2+3+5+3+9</f>
        <v>114</v>
      </c>
      <c r="D8" s="79">
        <f>C8*D21/C21</f>
        <v>0.21308411214953271</v>
      </c>
    </row>
    <row r="9" spans="2:4" ht="15.75" customHeight="1" thickBot="1" x14ac:dyDescent="0.3">
      <c r="B9" s="80" t="s">
        <v>114</v>
      </c>
      <c r="C9" s="81">
        <f>1+1+1+1</f>
        <v>4</v>
      </c>
      <c r="D9" s="82">
        <f>C9*D21/C21</f>
        <v>7.4766355140186919E-3</v>
      </c>
    </row>
    <row r="10" spans="2:4" ht="15.75" thickBot="1" x14ac:dyDescent="0.3">
      <c r="B10" s="77" t="s">
        <v>115</v>
      </c>
      <c r="C10" s="78"/>
      <c r="D10" s="79">
        <f>C10*D21/C21</f>
        <v>0</v>
      </c>
    </row>
    <row r="11" spans="2:4" ht="15.75" customHeight="1" thickBot="1" x14ac:dyDescent="0.3">
      <c r="B11" s="80" t="s">
        <v>116</v>
      </c>
      <c r="C11" s="81">
        <f>30+24+14-6+4+5+3+4</f>
        <v>78</v>
      </c>
      <c r="D11" s="82">
        <f>C11*D21/C21</f>
        <v>0.14579439252336449</v>
      </c>
    </row>
    <row r="12" spans="2:4" ht="15.75" customHeight="1" thickBot="1" x14ac:dyDescent="0.3">
      <c r="B12" s="77" t="s">
        <v>117</v>
      </c>
      <c r="C12" s="78">
        <f>18+1+1+2+1+2</f>
        <v>25</v>
      </c>
      <c r="D12" s="79">
        <f>C12*D21/C21</f>
        <v>4.6728971962616821E-2</v>
      </c>
    </row>
    <row r="13" spans="2:4" ht="15.75" thickBot="1" x14ac:dyDescent="0.3">
      <c r="B13" s="80" t="s">
        <v>118</v>
      </c>
      <c r="C13" s="81">
        <f>6+1+2+2</f>
        <v>11</v>
      </c>
      <c r="D13" s="82">
        <f>C13*D21/C21</f>
        <v>2.0560747663551402E-2</v>
      </c>
    </row>
    <row r="14" spans="2:4" ht="15.75" thickBot="1" x14ac:dyDescent="0.3">
      <c r="B14" s="77" t="s">
        <v>119</v>
      </c>
      <c r="C14" s="78">
        <v>1</v>
      </c>
      <c r="D14" s="79">
        <f>C14*D21/C21</f>
        <v>1.869158878504673E-3</v>
      </c>
    </row>
    <row r="15" spans="2:4" ht="15.75" thickBot="1" x14ac:dyDescent="0.3">
      <c r="B15" s="80" t="s">
        <v>120</v>
      </c>
      <c r="C15" s="83">
        <f>42+39+5-18-13-11-10+2-7+1+3+2</f>
        <v>35</v>
      </c>
      <c r="D15" s="84">
        <f>C15*D21/C21</f>
        <v>6.5420560747663545E-2</v>
      </c>
    </row>
    <row r="16" spans="2:4" ht="15.75" thickBot="1" x14ac:dyDescent="0.3">
      <c r="B16" s="77" t="s">
        <v>121</v>
      </c>
      <c r="C16" s="78">
        <f>6+2+18+13+11+10+7+13+9+8+7+49+10</f>
        <v>163</v>
      </c>
      <c r="D16" s="79">
        <f>C16*D21/C21</f>
        <v>0.30467289719626167</v>
      </c>
    </row>
    <row r="17" spans="2:4" ht="15.75" thickBot="1" x14ac:dyDescent="0.3">
      <c r="B17" s="74" t="s">
        <v>122</v>
      </c>
      <c r="C17" s="75"/>
      <c r="D17" s="76">
        <f>C17*D21/C21</f>
        <v>0</v>
      </c>
    </row>
    <row r="18" spans="2:4" ht="15.75" thickBot="1" x14ac:dyDescent="0.3">
      <c r="B18" s="77" t="s">
        <v>123</v>
      </c>
      <c r="C18" s="78"/>
      <c r="D18" s="79">
        <f>C18*D21/C21</f>
        <v>0</v>
      </c>
    </row>
    <row r="19" spans="2:4" ht="15.75" thickBot="1" x14ac:dyDescent="0.3">
      <c r="B19" s="74" t="s">
        <v>124</v>
      </c>
      <c r="C19" s="75">
        <f>16+12+3+1+3+3+6+6+2</f>
        <v>52</v>
      </c>
      <c r="D19" s="76">
        <f>C19*D21/C21</f>
        <v>9.719626168224299E-2</v>
      </c>
    </row>
    <row r="20" spans="2:4" ht="15.75" thickBot="1" x14ac:dyDescent="0.3">
      <c r="B20" s="77" t="s">
        <v>125</v>
      </c>
      <c r="C20" s="78">
        <f>1+1</f>
        <v>2</v>
      </c>
      <c r="D20" s="79">
        <f>C20*D21/C21</f>
        <v>3.7383177570093459E-3</v>
      </c>
    </row>
    <row r="21" spans="2:4" x14ac:dyDescent="0.25">
      <c r="B21" s="85" t="s">
        <v>72</v>
      </c>
      <c r="C21" s="86">
        <f>SUM(C3:C20)</f>
        <v>535</v>
      </c>
      <c r="D21" s="136">
        <v>1</v>
      </c>
    </row>
    <row r="22" spans="2:4" x14ac:dyDescent="0.25">
      <c r="D22" s="135"/>
    </row>
    <row r="23" spans="2:4" x14ac:dyDescent="0.25">
      <c r="B23" s="87"/>
    </row>
    <row r="24" spans="2:4" x14ac:dyDescent="0.25">
      <c r="B24" s="87"/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4"/>
  <sheetViews>
    <sheetView showGridLines="0" topLeftCell="B19" zoomScaleNormal="100" zoomScalePageLayoutView="60" workbookViewId="0">
      <selection activeCell="C30" sqref="C30"/>
    </sheetView>
  </sheetViews>
  <sheetFormatPr baseColWidth="10" defaultColWidth="11.42578125" defaultRowHeight="15" x14ac:dyDescent="0.25"/>
  <cols>
    <col min="1" max="1" width="11.42578125" style="6"/>
    <col min="2" max="2" width="88.5703125" style="6" bestFit="1" customWidth="1"/>
    <col min="3" max="3" width="14.42578125" style="6" customWidth="1"/>
    <col min="4" max="4" width="11" style="6" customWidth="1"/>
    <col min="5" max="16384" width="11.42578125" style="6"/>
  </cols>
  <sheetData>
    <row r="1" spans="2:4" ht="21" customHeight="1" x14ac:dyDescent="0.25">
      <c r="B1" s="188" t="s">
        <v>108</v>
      </c>
      <c r="C1" s="188"/>
      <c r="D1" s="188"/>
    </row>
    <row r="2" spans="2:4" ht="14.25" customHeight="1" x14ac:dyDescent="0.25">
      <c r="B2" s="189"/>
      <c r="C2" s="189"/>
      <c r="D2" s="189"/>
    </row>
    <row r="3" spans="2:4" ht="30" x14ac:dyDescent="0.25">
      <c r="B3" s="93" t="s">
        <v>74</v>
      </c>
      <c r="C3" s="94" t="s">
        <v>75</v>
      </c>
      <c r="D3" s="93" t="s">
        <v>42</v>
      </c>
    </row>
    <row r="4" spans="2:4" x14ac:dyDescent="0.25">
      <c r="B4" s="95" t="s">
        <v>76</v>
      </c>
      <c r="C4" s="96"/>
      <c r="D4" s="97"/>
    </row>
    <row r="5" spans="2:4" x14ac:dyDescent="0.25">
      <c r="B5" s="98" t="s">
        <v>77</v>
      </c>
      <c r="C5" s="99"/>
      <c r="D5" s="100"/>
    </row>
    <row r="6" spans="2:4" x14ac:dyDescent="0.25">
      <c r="B6" s="101" t="s">
        <v>78</v>
      </c>
      <c r="C6" s="96"/>
      <c r="D6" s="97"/>
    </row>
    <row r="7" spans="2:4" x14ac:dyDescent="0.25">
      <c r="B7" s="98" t="s">
        <v>79</v>
      </c>
      <c r="C7" s="99"/>
      <c r="D7" s="100"/>
    </row>
    <row r="8" spans="2:4" x14ac:dyDescent="0.25">
      <c r="B8" s="95" t="s">
        <v>80</v>
      </c>
      <c r="C8" s="96"/>
      <c r="D8" s="97"/>
    </row>
    <row r="9" spans="2:4" x14ac:dyDescent="0.25">
      <c r="B9" s="98" t="s">
        <v>81</v>
      </c>
      <c r="C9" s="99"/>
      <c r="D9" s="100"/>
    </row>
    <row r="10" spans="2:4" x14ac:dyDescent="0.25">
      <c r="B10" s="101" t="s">
        <v>82</v>
      </c>
      <c r="C10" s="96"/>
      <c r="D10" s="97"/>
    </row>
    <row r="11" spans="2:4" x14ac:dyDescent="0.25">
      <c r="B11" s="98" t="s">
        <v>83</v>
      </c>
      <c r="C11" s="99"/>
      <c r="D11" s="100"/>
    </row>
    <row r="12" spans="2:4" x14ac:dyDescent="0.25">
      <c r="B12" s="95" t="s">
        <v>84</v>
      </c>
      <c r="C12" s="96"/>
      <c r="D12" s="97"/>
    </row>
    <row r="13" spans="2:4" x14ac:dyDescent="0.25">
      <c r="B13" s="98" t="s">
        <v>85</v>
      </c>
      <c r="C13" s="99"/>
      <c r="D13" s="100"/>
    </row>
    <row r="14" spans="2:4" x14ac:dyDescent="0.25">
      <c r="B14" s="95" t="s">
        <v>86</v>
      </c>
      <c r="C14" s="96"/>
      <c r="D14" s="97"/>
    </row>
    <row r="15" spans="2:4" x14ac:dyDescent="0.25">
      <c r="B15" s="102" t="s">
        <v>87</v>
      </c>
      <c r="C15" s="99"/>
      <c r="D15" s="100"/>
    </row>
    <row r="16" spans="2:4" x14ac:dyDescent="0.25">
      <c r="B16" s="95" t="s">
        <v>88</v>
      </c>
      <c r="C16" s="96"/>
      <c r="D16" s="97"/>
    </row>
    <row r="17" spans="2:4" x14ac:dyDescent="0.25">
      <c r="B17" s="102" t="s">
        <v>89</v>
      </c>
      <c r="C17" s="99"/>
      <c r="D17" s="100"/>
    </row>
    <row r="18" spans="2:4" x14ac:dyDescent="0.25">
      <c r="B18" s="95" t="s">
        <v>90</v>
      </c>
      <c r="C18" s="96"/>
      <c r="D18" s="97"/>
    </row>
    <row r="19" spans="2:4" x14ac:dyDescent="0.25">
      <c r="B19" s="102" t="s">
        <v>91</v>
      </c>
      <c r="C19" s="99"/>
      <c r="D19" s="100"/>
    </row>
    <row r="20" spans="2:4" x14ac:dyDescent="0.25">
      <c r="B20" s="95" t="s">
        <v>92</v>
      </c>
      <c r="C20" s="96"/>
      <c r="D20" s="97"/>
    </row>
    <row r="21" spans="2:4" x14ac:dyDescent="0.25">
      <c r="B21" s="102" t="s">
        <v>93</v>
      </c>
      <c r="C21" s="99"/>
      <c r="D21" s="100"/>
    </row>
    <row r="22" spans="2:4" x14ac:dyDescent="0.25">
      <c r="B22" s="101" t="s">
        <v>94</v>
      </c>
      <c r="C22" s="96"/>
      <c r="D22" s="97"/>
    </row>
    <row r="23" spans="2:4" x14ac:dyDescent="0.25">
      <c r="B23" s="102" t="s">
        <v>95</v>
      </c>
      <c r="C23" s="99"/>
      <c r="D23" s="100"/>
    </row>
    <row r="24" spans="2:4" x14ac:dyDescent="0.25">
      <c r="B24" s="95" t="s">
        <v>96</v>
      </c>
      <c r="C24" s="96"/>
      <c r="D24" s="97"/>
    </row>
    <row r="25" spans="2:4" x14ac:dyDescent="0.25">
      <c r="B25" s="102" t="s">
        <v>97</v>
      </c>
      <c r="C25" s="99"/>
      <c r="D25" s="100"/>
    </row>
    <row r="26" spans="2:4" ht="15" customHeight="1" x14ac:dyDescent="0.25">
      <c r="B26" s="103" t="s">
        <v>98</v>
      </c>
      <c r="C26" s="96"/>
      <c r="D26" s="97"/>
    </row>
    <row r="27" spans="2:4" x14ac:dyDescent="0.25">
      <c r="B27" s="102" t="s">
        <v>99</v>
      </c>
      <c r="C27" s="99"/>
      <c r="D27" s="100"/>
    </row>
    <row r="28" spans="2:4" x14ac:dyDescent="0.25">
      <c r="B28" s="104" t="s">
        <v>100</v>
      </c>
      <c r="C28" s="96"/>
      <c r="D28" s="97"/>
    </row>
    <row r="29" spans="2:4" x14ac:dyDescent="0.25">
      <c r="B29" s="105" t="s">
        <v>126</v>
      </c>
      <c r="C29" s="99">
        <f>Cuánto_nos_preguntan!D63</f>
        <v>535</v>
      </c>
      <c r="D29" s="100">
        <v>1</v>
      </c>
    </row>
    <row r="30" spans="2:4" x14ac:dyDescent="0.25">
      <c r="B30" s="106" t="s">
        <v>73</v>
      </c>
      <c r="C30" s="107">
        <f>SUM(C4:C29)</f>
        <v>535</v>
      </c>
      <c r="D30" s="108">
        <f>SUM(D4:D29)</f>
        <v>1</v>
      </c>
    </row>
    <row r="32" spans="2:4" x14ac:dyDescent="0.25">
      <c r="B32" s="88"/>
      <c r="C32" s="91"/>
      <c r="D32" s="92"/>
    </row>
    <row r="33" spans="2:4" x14ac:dyDescent="0.25">
      <c r="B33" s="88"/>
      <c r="C33" s="91"/>
      <c r="D33" s="90"/>
    </row>
    <row r="34" spans="2:4" x14ac:dyDescent="0.25">
      <c r="B34" s="88"/>
      <c r="C34" s="89"/>
      <c r="D34" s="90"/>
    </row>
  </sheetData>
  <mergeCells count="1">
    <mergeCell ref="B1:D2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sqref="A1:C1"/>
    </sheetView>
  </sheetViews>
  <sheetFormatPr baseColWidth="10" defaultColWidth="10.85546875" defaultRowHeight="15" x14ac:dyDescent="0.25"/>
  <cols>
    <col min="1" max="1" width="94" style="6" customWidth="1"/>
    <col min="2" max="3" width="14.28515625" style="6" customWidth="1"/>
    <col min="4" max="4" width="11.42578125" style="6" customWidth="1"/>
    <col min="5" max="16384" width="10.85546875" style="6"/>
  </cols>
  <sheetData>
    <row r="1" spans="1:3" ht="21" customHeight="1" x14ac:dyDescent="0.25">
      <c r="A1" s="190" t="s">
        <v>134</v>
      </c>
      <c r="B1" s="190"/>
      <c r="C1" s="190"/>
    </row>
    <row r="2" spans="1:3" ht="30" x14ac:dyDescent="0.25">
      <c r="A2" s="93" t="s">
        <v>74</v>
      </c>
      <c r="B2" s="94" t="s">
        <v>75</v>
      </c>
      <c r="C2" s="93" t="s">
        <v>42</v>
      </c>
    </row>
    <row r="3" spans="1:3" x14ac:dyDescent="0.25">
      <c r="A3" s="167" t="s">
        <v>76</v>
      </c>
      <c r="B3" s="168"/>
      <c r="C3" s="97"/>
    </row>
    <row r="4" spans="1:3" x14ac:dyDescent="0.25">
      <c r="A4" s="169" t="s">
        <v>77</v>
      </c>
      <c r="B4" s="170"/>
      <c r="C4" s="171"/>
    </row>
    <row r="5" spans="1:3" x14ac:dyDescent="0.25">
      <c r="A5" s="101" t="s">
        <v>78</v>
      </c>
      <c r="B5" s="168"/>
      <c r="C5" s="97"/>
    </row>
    <row r="6" spans="1:3" x14ac:dyDescent="0.25">
      <c r="A6" s="169" t="s">
        <v>79</v>
      </c>
      <c r="B6" s="170"/>
      <c r="C6" s="171"/>
    </row>
    <row r="7" spans="1:3" x14ac:dyDescent="0.25">
      <c r="A7" s="167" t="s">
        <v>80</v>
      </c>
      <c r="B7" s="168"/>
      <c r="C7" s="97"/>
    </row>
    <row r="8" spans="1:3" x14ac:dyDescent="0.25">
      <c r="A8" s="169" t="s">
        <v>81</v>
      </c>
      <c r="B8" s="170"/>
      <c r="C8" s="171"/>
    </row>
    <row r="9" spans="1:3" x14ac:dyDescent="0.25">
      <c r="A9" s="101" t="s">
        <v>82</v>
      </c>
      <c r="B9" s="168"/>
      <c r="C9" s="97"/>
    </row>
    <row r="10" spans="1:3" x14ac:dyDescent="0.25">
      <c r="A10" s="169" t="s">
        <v>83</v>
      </c>
      <c r="B10" s="170"/>
      <c r="C10" s="171"/>
    </row>
    <row r="11" spans="1:3" x14ac:dyDescent="0.25">
      <c r="A11" s="167" t="s">
        <v>84</v>
      </c>
      <c r="B11" s="168"/>
      <c r="C11" s="97"/>
    </row>
    <row r="12" spans="1:3" x14ac:dyDescent="0.25">
      <c r="A12" s="169" t="s">
        <v>85</v>
      </c>
      <c r="B12" s="170"/>
      <c r="C12" s="171"/>
    </row>
    <row r="13" spans="1:3" x14ac:dyDescent="0.25">
      <c r="A13" s="167" t="s">
        <v>86</v>
      </c>
      <c r="B13" s="168"/>
      <c r="C13" s="97"/>
    </row>
    <row r="14" spans="1:3" x14ac:dyDescent="0.25">
      <c r="A14" s="169" t="s">
        <v>87</v>
      </c>
      <c r="B14" s="170"/>
      <c r="C14" s="171"/>
    </row>
    <row r="15" spans="1:3" x14ac:dyDescent="0.25">
      <c r="A15" s="167" t="s">
        <v>88</v>
      </c>
      <c r="B15" s="168"/>
      <c r="C15" s="97"/>
    </row>
    <row r="16" spans="1:3" x14ac:dyDescent="0.25">
      <c r="A16" s="169" t="s">
        <v>89</v>
      </c>
      <c r="B16" s="170"/>
      <c r="C16" s="171"/>
    </row>
    <row r="17" spans="1:3" x14ac:dyDescent="0.25">
      <c r="A17" s="167" t="s">
        <v>90</v>
      </c>
      <c r="B17" s="168"/>
      <c r="C17" s="97"/>
    </row>
    <row r="18" spans="1:3" x14ac:dyDescent="0.25">
      <c r="A18" s="169" t="s">
        <v>91</v>
      </c>
      <c r="B18" s="170"/>
      <c r="C18" s="171"/>
    </row>
    <row r="19" spans="1:3" x14ac:dyDescent="0.25">
      <c r="A19" s="167" t="s">
        <v>92</v>
      </c>
      <c r="B19" s="168"/>
      <c r="C19" s="97"/>
    </row>
    <row r="20" spans="1:3" x14ac:dyDescent="0.25">
      <c r="A20" s="169" t="s">
        <v>93</v>
      </c>
      <c r="B20" s="170"/>
      <c r="C20" s="171"/>
    </row>
    <row r="21" spans="1:3" x14ac:dyDescent="0.25">
      <c r="A21" s="101" t="s">
        <v>94</v>
      </c>
      <c r="B21" s="168"/>
      <c r="C21" s="97"/>
    </row>
    <row r="22" spans="1:3" x14ac:dyDescent="0.25">
      <c r="A22" s="169" t="s">
        <v>95</v>
      </c>
      <c r="B22" s="170"/>
      <c r="C22" s="171"/>
    </row>
    <row r="23" spans="1:3" x14ac:dyDescent="0.25">
      <c r="A23" s="167" t="s">
        <v>96</v>
      </c>
      <c r="B23" s="168"/>
      <c r="C23" s="97"/>
    </row>
    <row r="24" spans="1:3" x14ac:dyDescent="0.25">
      <c r="A24" s="169" t="s">
        <v>97</v>
      </c>
      <c r="B24" s="170"/>
      <c r="C24" s="171"/>
    </row>
    <row r="25" spans="1:3" ht="30" x14ac:dyDescent="0.25">
      <c r="A25" s="103" t="s">
        <v>98</v>
      </c>
      <c r="B25" s="168"/>
      <c r="C25" s="97"/>
    </row>
    <row r="26" spans="1:3" x14ac:dyDescent="0.25">
      <c r="A26" s="169" t="s">
        <v>99</v>
      </c>
      <c r="B26" s="170"/>
      <c r="C26" s="171"/>
    </row>
    <row r="27" spans="1:3" x14ac:dyDescent="0.25">
      <c r="A27" s="172" t="s">
        <v>100</v>
      </c>
      <c r="B27" s="168"/>
      <c r="C27" s="97"/>
    </row>
    <row r="28" spans="1:3" x14ac:dyDescent="0.25">
      <c r="A28" s="173" t="s">
        <v>135</v>
      </c>
      <c r="B28" s="170"/>
      <c r="C28" s="171"/>
    </row>
    <row r="29" spans="1:3" x14ac:dyDescent="0.25">
      <c r="A29" s="106" t="s">
        <v>73</v>
      </c>
      <c r="B29" s="174"/>
      <c r="C29" s="175">
        <v>0.99999999999999989</v>
      </c>
    </row>
    <row r="31" spans="1:3" x14ac:dyDescent="0.25">
      <c r="A31" s="176"/>
      <c r="B31" s="177"/>
      <c r="C31" s="178"/>
    </row>
    <row r="32" spans="1:3" x14ac:dyDescent="0.25">
      <c r="A32" s="176"/>
      <c r="B32" s="177"/>
      <c r="C32" s="179"/>
    </row>
    <row r="33" spans="1:3" x14ac:dyDescent="0.25">
      <c r="A33" s="176"/>
      <c r="B33" s="180"/>
      <c r="C33" s="179"/>
    </row>
  </sheetData>
  <mergeCells count="1">
    <mergeCell ref="A1:C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8"/>
  <sheetViews>
    <sheetView showGridLines="0" zoomScaleNormal="100" zoomScalePageLayoutView="60" workbookViewId="0">
      <selection activeCell="B6" sqref="B6"/>
    </sheetView>
  </sheetViews>
  <sheetFormatPr baseColWidth="10" defaultColWidth="11.42578125" defaultRowHeight="15" x14ac:dyDescent="0.25"/>
  <cols>
    <col min="1" max="1" width="11.42578125" style="6"/>
    <col min="2" max="2" width="49.42578125" style="6" customWidth="1"/>
    <col min="3" max="3" width="12" style="6" customWidth="1"/>
    <col min="4" max="4" width="12.140625" style="6" bestFit="1" customWidth="1"/>
    <col min="5" max="5" width="11.5703125" style="6" bestFit="1" customWidth="1"/>
    <col min="6" max="16384" width="11.42578125" style="6"/>
  </cols>
  <sheetData>
    <row r="1" spans="2:4" ht="21" customHeight="1" x14ac:dyDescent="0.25">
      <c r="B1" s="191" t="s">
        <v>9</v>
      </c>
      <c r="C1" s="191"/>
      <c r="D1" s="191"/>
    </row>
    <row r="2" spans="2:4" ht="14.45" customHeight="1" x14ac:dyDescent="0.25">
      <c r="B2" s="189"/>
      <c r="C2" s="189"/>
      <c r="D2" s="189"/>
    </row>
    <row r="3" spans="2:4" x14ac:dyDescent="0.25">
      <c r="B3" s="109" t="s">
        <v>101</v>
      </c>
      <c r="C3" s="109" t="s">
        <v>50</v>
      </c>
      <c r="D3" s="109" t="s">
        <v>42</v>
      </c>
    </row>
    <row r="4" spans="2:4" ht="15" customHeight="1" x14ac:dyDescent="0.25">
      <c r="B4" s="110" t="s">
        <v>138</v>
      </c>
      <c r="C4" s="13">
        <f>108+9+9+9+29</f>
        <v>164</v>
      </c>
      <c r="D4" s="111">
        <f>C4*D7/C7</f>
        <v>0.32669322709163345</v>
      </c>
    </row>
    <row r="5" spans="2:4" ht="15" customHeight="1" x14ac:dyDescent="0.25">
      <c r="B5" s="112" t="s">
        <v>139</v>
      </c>
      <c r="C5" s="113">
        <f>76+6+2+4+22</f>
        <v>110</v>
      </c>
      <c r="D5" s="114">
        <f>C5*D7/C7</f>
        <v>0.21912350597609562</v>
      </c>
    </row>
    <row r="6" spans="2:4" x14ac:dyDescent="0.25">
      <c r="B6" s="115" t="s">
        <v>137</v>
      </c>
      <c r="C6" s="116">
        <f>175+12+17+11+13</f>
        <v>228</v>
      </c>
      <c r="D6" s="117">
        <f>C6*D7/C7</f>
        <v>0.4541832669322709</v>
      </c>
    </row>
    <row r="7" spans="2:4" ht="15" customHeight="1" x14ac:dyDescent="0.25">
      <c r="B7" s="118" t="s">
        <v>40</v>
      </c>
      <c r="C7" s="119">
        <f>SUM(C4:C6)</f>
        <v>502</v>
      </c>
      <c r="D7" s="120">
        <v>1</v>
      </c>
    </row>
    <row r="8" spans="2:4" ht="15" customHeight="1" x14ac:dyDescent="0.25"/>
    <row r="9" spans="2:4" ht="15" customHeight="1" x14ac:dyDescent="0.25"/>
    <row r="10" spans="2:4" ht="15" customHeight="1" x14ac:dyDescent="0.25"/>
    <row r="11" spans="2:4" ht="15.75" customHeight="1" x14ac:dyDescent="0.25"/>
    <row r="12" spans="2:4" ht="15.75" customHeight="1" x14ac:dyDescent="0.25"/>
    <row r="14" spans="2:4" ht="15" customHeight="1" x14ac:dyDescent="0.25"/>
    <row r="19" ht="15" customHeight="1" x14ac:dyDescent="0.25"/>
    <row r="20" ht="15" customHeight="1" x14ac:dyDescent="0.25"/>
    <row r="21" ht="14.45" customHeight="1" x14ac:dyDescent="0.25"/>
    <row r="22" ht="14.45" customHeight="1" x14ac:dyDescent="0.25"/>
    <row r="24" ht="14.45" customHeight="1" x14ac:dyDescent="0.25"/>
    <row r="25" ht="14.45" customHeight="1" x14ac:dyDescent="0.25"/>
    <row r="27" ht="14.45" customHeight="1" x14ac:dyDescent="0.25"/>
    <row r="28" ht="14.45" customHeight="1" x14ac:dyDescent="0.25"/>
  </sheetData>
  <mergeCells count="1">
    <mergeCell ref="B1:D2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10"/>
  <sheetViews>
    <sheetView showGridLines="0" zoomScaleNormal="100" workbookViewId="0">
      <selection activeCell="O11" sqref="O11"/>
    </sheetView>
  </sheetViews>
  <sheetFormatPr baseColWidth="10" defaultColWidth="9.140625" defaultRowHeight="15" x14ac:dyDescent="0.25"/>
  <cols>
    <col min="1" max="1" width="9.140625" style="6"/>
    <col min="2" max="14" width="10.85546875" style="3" customWidth="1"/>
    <col min="15" max="15" width="12.140625" style="3" customWidth="1"/>
    <col min="16" max="1026" width="10.85546875" style="3" customWidth="1"/>
  </cols>
  <sheetData>
    <row r="1" spans="2:1026" ht="23.25" x14ac:dyDescent="0.35">
      <c r="B1" s="181" t="s">
        <v>106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3" spans="2:1026" x14ac:dyDescent="0.25">
      <c r="B3" s="4" t="s">
        <v>102</v>
      </c>
      <c r="C3" s="137" t="s">
        <v>10</v>
      </c>
      <c r="D3" s="137" t="s">
        <v>11</v>
      </c>
      <c r="E3" s="137" t="s">
        <v>12</v>
      </c>
      <c r="F3" s="137" t="s">
        <v>13</v>
      </c>
      <c r="G3" s="137" t="s">
        <v>14</v>
      </c>
      <c r="H3" s="137" t="s">
        <v>15</v>
      </c>
      <c r="I3" s="137" t="s">
        <v>16</v>
      </c>
      <c r="J3" s="137" t="s">
        <v>17</v>
      </c>
      <c r="K3" s="137" t="s">
        <v>18</v>
      </c>
      <c r="L3" s="137" t="s">
        <v>19</v>
      </c>
      <c r="M3" s="137" t="s">
        <v>20</v>
      </c>
      <c r="N3" s="137" t="s">
        <v>21</v>
      </c>
      <c r="O3" s="137" t="s">
        <v>22</v>
      </c>
    </row>
    <row r="4" spans="2:1026" x14ac:dyDescent="0.25">
      <c r="B4" s="138" t="s">
        <v>23</v>
      </c>
      <c r="C4" s="11"/>
      <c r="D4" s="11"/>
      <c r="E4" s="11">
        <v>1</v>
      </c>
      <c r="F4" s="11"/>
      <c r="G4" s="11">
        <v>4</v>
      </c>
      <c r="H4" s="11">
        <v>2</v>
      </c>
      <c r="I4" s="11">
        <v>2</v>
      </c>
      <c r="J4" s="11">
        <v>5</v>
      </c>
      <c r="K4" s="11">
        <v>5</v>
      </c>
      <c r="L4" s="11">
        <v>11</v>
      </c>
      <c r="M4" s="11">
        <v>3</v>
      </c>
      <c r="N4" s="11">
        <v>7</v>
      </c>
      <c r="O4" s="11">
        <f t="shared" ref="O4:O9" si="0">SUM(C4:N4)</f>
        <v>40</v>
      </c>
    </row>
    <row r="5" spans="2:1026" x14ac:dyDescent="0.25">
      <c r="B5" s="138">
        <v>2019</v>
      </c>
      <c r="C5" s="11">
        <v>4</v>
      </c>
      <c r="D5" s="11">
        <v>2</v>
      </c>
      <c r="E5" s="11">
        <v>8</v>
      </c>
      <c r="F5" s="11">
        <v>6</v>
      </c>
      <c r="G5" s="11">
        <v>5</v>
      </c>
      <c r="H5" s="11">
        <v>7</v>
      </c>
      <c r="I5" s="11">
        <v>6</v>
      </c>
      <c r="J5" s="11">
        <v>6</v>
      </c>
      <c r="K5" s="11">
        <v>7</v>
      </c>
      <c r="L5" s="11">
        <v>20</v>
      </c>
      <c r="M5" s="11">
        <v>16</v>
      </c>
      <c r="N5" s="11">
        <v>5</v>
      </c>
      <c r="O5" s="11">
        <f t="shared" si="0"/>
        <v>92</v>
      </c>
    </row>
    <row r="6" spans="2:1026" x14ac:dyDescent="0.25">
      <c r="B6" s="138" t="s">
        <v>24</v>
      </c>
      <c r="C6" s="11">
        <v>4</v>
      </c>
      <c r="D6" s="11">
        <v>10</v>
      </c>
      <c r="E6" s="11">
        <v>14</v>
      </c>
      <c r="F6" s="11">
        <v>3</v>
      </c>
      <c r="G6" s="11">
        <v>12</v>
      </c>
      <c r="H6" s="11">
        <v>4</v>
      </c>
      <c r="I6" s="11">
        <v>8</v>
      </c>
      <c r="J6" s="11">
        <v>4</v>
      </c>
      <c r="K6" s="11">
        <v>5</v>
      </c>
      <c r="L6" s="11">
        <v>8</v>
      </c>
      <c r="M6" s="11">
        <v>16</v>
      </c>
      <c r="N6" s="11">
        <v>15</v>
      </c>
      <c r="O6" s="11">
        <f t="shared" si="0"/>
        <v>103</v>
      </c>
    </row>
    <row r="7" spans="2:1026" s="6" customFormat="1" x14ac:dyDescent="0.25">
      <c r="B7" s="138">
        <v>2021</v>
      </c>
      <c r="C7" s="11">
        <v>14</v>
      </c>
      <c r="D7" s="11">
        <v>6</v>
      </c>
      <c r="E7" s="11">
        <v>12</v>
      </c>
      <c r="F7" s="11">
        <v>12</v>
      </c>
      <c r="G7" s="11">
        <v>13</v>
      </c>
      <c r="H7" s="11">
        <v>4</v>
      </c>
      <c r="I7" s="11">
        <v>5</v>
      </c>
      <c r="J7" s="11">
        <v>11</v>
      </c>
      <c r="K7" s="11">
        <v>15</v>
      </c>
      <c r="L7" s="11">
        <v>14</v>
      </c>
      <c r="M7" s="11">
        <v>12</v>
      </c>
      <c r="N7" s="11">
        <v>6</v>
      </c>
      <c r="O7" s="11">
        <f t="shared" si="0"/>
        <v>124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</row>
    <row r="8" spans="2:1026" x14ac:dyDescent="0.25">
      <c r="B8" s="138">
        <v>2022</v>
      </c>
      <c r="C8" s="11">
        <v>10</v>
      </c>
      <c r="D8" s="11">
        <v>7</v>
      </c>
      <c r="E8" s="11">
        <v>10</v>
      </c>
      <c r="F8" s="11">
        <v>8</v>
      </c>
      <c r="G8" s="11">
        <v>10</v>
      </c>
      <c r="H8" s="11">
        <v>10</v>
      </c>
      <c r="I8" s="11">
        <v>7</v>
      </c>
      <c r="J8" s="11">
        <v>8</v>
      </c>
      <c r="K8" s="11">
        <v>9</v>
      </c>
      <c r="L8" s="11">
        <v>14</v>
      </c>
      <c r="M8" s="11">
        <v>33</v>
      </c>
      <c r="N8" s="11">
        <v>17</v>
      </c>
      <c r="O8" s="11">
        <f t="shared" si="0"/>
        <v>143</v>
      </c>
    </row>
    <row r="9" spans="2:1026" x14ac:dyDescent="0.25">
      <c r="B9" s="138">
        <v>2023</v>
      </c>
      <c r="C9" s="11">
        <v>11</v>
      </c>
      <c r="D9" s="11">
        <v>9</v>
      </c>
      <c r="E9" s="11">
        <v>13</v>
      </c>
      <c r="F9" s="11"/>
      <c r="G9" s="11"/>
      <c r="H9" s="11"/>
      <c r="I9" s="11"/>
      <c r="J9" s="11"/>
      <c r="K9" s="11"/>
      <c r="L9" s="11"/>
      <c r="M9" s="11"/>
      <c r="N9" s="11"/>
      <c r="O9" s="11">
        <f t="shared" si="0"/>
        <v>33</v>
      </c>
    </row>
    <row r="10" spans="2:1026" x14ac:dyDescent="0.25">
      <c r="B10" s="132" t="s">
        <v>127</v>
      </c>
      <c r="O10" s="149">
        <f>SUM(O4:O9)</f>
        <v>535</v>
      </c>
    </row>
  </sheetData>
  <mergeCells count="1">
    <mergeCell ref="B1:O1"/>
  </mergeCells>
  <pageMargins left="0.7" right="0.7" top="0.3" bottom="0.3" header="0.3" footer="0.3"/>
  <pageSetup paperSize="9" orientation="portrait" useFirstPageNumber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showGridLines="0" topLeftCell="A49" zoomScaleNormal="100" workbookViewId="0">
      <selection activeCell="C73" sqref="C73"/>
    </sheetView>
  </sheetViews>
  <sheetFormatPr baseColWidth="10" defaultColWidth="11.42578125" defaultRowHeight="15" x14ac:dyDescent="0.25"/>
  <cols>
    <col min="1" max="1" width="11.42578125" style="6"/>
    <col min="2" max="2" width="12.5703125" style="18" customWidth="1"/>
    <col min="3" max="3" width="15.5703125" style="5" customWidth="1"/>
    <col min="4" max="4" width="15.5703125" style="5" bestFit="1" customWidth="1"/>
    <col min="5" max="16384" width="11.42578125" style="6"/>
  </cols>
  <sheetData>
    <row r="1" spans="2:8" ht="21" x14ac:dyDescent="0.35">
      <c r="B1" s="182" t="s">
        <v>0</v>
      </c>
      <c r="C1" s="182"/>
      <c r="D1" s="182"/>
    </row>
    <row r="2" spans="2:8" x14ac:dyDescent="0.25">
      <c r="B2" s="140" t="s">
        <v>25</v>
      </c>
      <c r="C2" s="141" t="s">
        <v>26</v>
      </c>
      <c r="D2" s="142" t="s">
        <v>27</v>
      </c>
    </row>
    <row r="3" spans="2:8" x14ac:dyDescent="0.25">
      <c r="B3" s="12">
        <v>43190</v>
      </c>
      <c r="C3" s="13">
        <v>1</v>
      </c>
      <c r="D3" s="14">
        <v>1</v>
      </c>
      <c r="F3" s="7"/>
      <c r="H3" s="8"/>
    </row>
    <row r="4" spans="2:8" x14ac:dyDescent="0.25">
      <c r="B4" s="121">
        <v>43220</v>
      </c>
      <c r="C4" s="113"/>
      <c r="D4" s="122">
        <f>C4+D3</f>
        <v>1</v>
      </c>
      <c r="F4" s="7"/>
      <c r="H4" s="8"/>
    </row>
    <row r="5" spans="2:8" x14ac:dyDescent="0.25">
      <c r="B5" s="12">
        <v>43251</v>
      </c>
      <c r="C5" s="13">
        <v>4</v>
      </c>
      <c r="D5" s="14">
        <f>C5+D4</f>
        <v>5</v>
      </c>
      <c r="F5" s="7"/>
      <c r="H5" s="8"/>
    </row>
    <row r="6" spans="2:8" x14ac:dyDescent="0.25">
      <c r="B6" s="121">
        <v>43281</v>
      </c>
      <c r="C6" s="113">
        <v>2</v>
      </c>
      <c r="D6" s="122">
        <f>C6+D5</f>
        <v>7</v>
      </c>
      <c r="F6" s="7"/>
      <c r="H6" s="8"/>
    </row>
    <row r="7" spans="2:8" x14ac:dyDescent="0.25">
      <c r="B7" s="12">
        <v>43312</v>
      </c>
      <c r="C7" s="13">
        <v>2</v>
      </c>
      <c r="D7" s="14">
        <f t="shared" ref="D7:D45" si="0">C7+D6</f>
        <v>9</v>
      </c>
      <c r="H7" s="8"/>
    </row>
    <row r="8" spans="2:8" x14ac:dyDescent="0.25">
      <c r="B8" s="121">
        <v>43343</v>
      </c>
      <c r="C8" s="113">
        <v>5</v>
      </c>
      <c r="D8" s="122">
        <f t="shared" si="0"/>
        <v>14</v>
      </c>
      <c r="H8" s="8"/>
    </row>
    <row r="9" spans="2:8" x14ac:dyDescent="0.25">
      <c r="B9" s="12">
        <v>43373</v>
      </c>
      <c r="C9" s="13">
        <v>5</v>
      </c>
      <c r="D9" s="14">
        <f t="shared" si="0"/>
        <v>19</v>
      </c>
      <c r="H9" s="8"/>
    </row>
    <row r="10" spans="2:8" x14ac:dyDescent="0.25">
      <c r="B10" s="121">
        <v>43404</v>
      </c>
      <c r="C10" s="113">
        <v>11</v>
      </c>
      <c r="D10" s="122">
        <f t="shared" si="0"/>
        <v>30</v>
      </c>
      <c r="F10" s="7"/>
      <c r="H10" s="8"/>
    </row>
    <row r="11" spans="2:8" x14ac:dyDescent="0.25">
      <c r="B11" s="12">
        <v>43434</v>
      </c>
      <c r="C11" s="13">
        <v>3</v>
      </c>
      <c r="D11" s="14">
        <f t="shared" si="0"/>
        <v>33</v>
      </c>
      <c r="F11" s="7"/>
      <c r="H11" s="8"/>
    </row>
    <row r="12" spans="2:8" x14ac:dyDescent="0.25">
      <c r="B12" s="121">
        <v>43465</v>
      </c>
      <c r="C12" s="113">
        <v>7</v>
      </c>
      <c r="D12" s="122">
        <f t="shared" si="0"/>
        <v>40</v>
      </c>
      <c r="F12" s="7"/>
      <c r="H12" s="8"/>
    </row>
    <row r="13" spans="2:8" x14ac:dyDescent="0.25">
      <c r="B13" s="12">
        <v>43496</v>
      </c>
      <c r="C13" s="13">
        <v>4</v>
      </c>
      <c r="D13" s="14">
        <f t="shared" si="0"/>
        <v>44</v>
      </c>
      <c r="F13" s="7"/>
      <c r="H13" s="8"/>
    </row>
    <row r="14" spans="2:8" x14ac:dyDescent="0.25">
      <c r="B14" s="121">
        <v>43524</v>
      </c>
      <c r="C14" s="113">
        <v>2</v>
      </c>
      <c r="D14" s="122">
        <f t="shared" si="0"/>
        <v>46</v>
      </c>
      <c r="F14" s="7"/>
      <c r="H14" s="8"/>
    </row>
    <row r="15" spans="2:8" x14ac:dyDescent="0.25">
      <c r="B15" s="12">
        <v>43555</v>
      </c>
      <c r="C15" s="13">
        <v>8</v>
      </c>
      <c r="D15" s="14">
        <f t="shared" si="0"/>
        <v>54</v>
      </c>
      <c r="F15" s="7"/>
      <c r="H15" s="8"/>
    </row>
    <row r="16" spans="2:8" x14ac:dyDescent="0.25">
      <c r="B16" s="123">
        <v>43585</v>
      </c>
      <c r="C16" s="113">
        <v>6</v>
      </c>
      <c r="D16" s="122">
        <f t="shared" si="0"/>
        <v>60</v>
      </c>
      <c r="F16" s="7"/>
      <c r="H16" s="8"/>
    </row>
    <row r="17" spans="2:8" x14ac:dyDescent="0.25">
      <c r="B17" s="12">
        <v>43616</v>
      </c>
      <c r="C17" s="13">
        <v>5</v>
      </c>
      <c r="D17" s="14">
        <f t="shared" si="0"/>
        <v>65</v>
      </c>
      <c r="F17" s="7"/>
      <c r="H17" s="8"/>
    </row>
    <row r="18" spans="2:8" x14ac:dyDescent="0.25">
      <c r="B18" s="123">
        <v>43646</v>
      </c>
      <c r="C18" s="113">
        <v>7</v>
      </c>
      <c r="D18" s="122">
        <f t="shared" si="0"/>
        <v>72</v>
      </c>
      <c r="F18" s="7"/>
      <c r="H18" s="8"/>
    </row>
    <row r="19" spans="2:8" x14ac:dyDescent="0.25">
      <c r="B19" s="15">
        <v>43677</v>
      </c>
      <c r="C19" s="13">
        <v>6</v>
      </c>
      <c r="D19" s="14">
        <f t="shared" si="0"/>
        <v>78</v>
      </c>
      <c r="E19" s="7"/>
      <c r="F19" s="7"/>
      <c r="H19" s="8"/>
    </row>
    <row r="20" spans="2:8" x14ac:dyDescent="0.25">
      <c r="B20" s="123">
        <v>43708</v>
      </c>
      <c r="C20" s="113">
        <v>6</v>
      </c>
      <c r="D20" s="122">
        <f t="shared" si="0"/>
        <v>84</v>
      </c>
      <c r="F20" s="7"/>
      <c r="H20" s="8"/>
    </row>
    <row r="21" spans="2:8" x14ac:dyDescent="0.25">
      <c r="B21" s="15">
        <v>43738</v>
      </c>
      <c r="C21" s="13">
        <v>7</v>
      </c>
      <c r="D21" s="14">
        <f t="shared" si="0"/>
        <v>91</v>
      </c>
    </row>
    <row r="22" spans="2:8" x14ac:dyDescent="0.25">
      <c r="B22" s="123">
        <v>43769</v>
      </c>
      <c r="C22" s="113">
        <v>20</v>
      </c>
      <c r="D22" s="122">
        <f t="shared" si="0"/>
        <v>111</v>
      </c>
    </row>
    <row r="23" spans="2:8" x14ac:dyDescent="0.25">
      <c r="B23" s="16">
        <v>43799</v>
      </c>
      <c r="C23" s="13">
        <v>16</v>
      </c>
      <c r="D23" s="14">
        <f t="shared" si="0"/>
        <v>127</v>
      </c>
    </row>
    <row r="24" spans="2:8" x14ac:dyDescent="0.25">
      <c r="B24" s="123">
        <v>43830</v>
      </c>
      <c r="C24" s="113">
        <v>5</v>
      </c>
      <c r="D24" s="122">
        <f t="shared" si="0"/>
        <v>132</v>
      </c>
    </row>
    <row r="25" spans="2:8" x14ac:dyDescent="0.25">
      <c r="B25" s="16">
        <v>43831</v>
      </c>
      <c r="C25" s="13">
        <v>4</v>
      </c>
      <c r="D25" s="14">
        <f t="shared" si="0"/>
        <v>136</v>
      </c>
    </row>
    <row r="26" spans="2:8" x14ac:dyDescent="0.25">
      <c r="B26" s="123">
        <v>43862</v>
      </c>
      <c r="C26" s="113">
        <v>10</v>
      </c>
      <c r="D26" s="122">
        <f t="shared" si="0"/>
        <v>146</v>
      </c>
    </row>
    <row r="27" spans="2:8" x14ac:dyDescent="0.25">
      <c r="B27" s="15">
        <v>43891</v>
      </c>
      <c r="C27" s="17">
        <v>14</v>
      </c>
      <c r="D27" s="14">
        <f t="shared" si="0"/>
        <v>160</v>
      </c>
    </row>
    <row r="28" spans="2:8" x14ac:dyDescent="0.25">
      <c r="B28" s="123">
        <v>43922</v>
      </c>
      <c r="C28" s="113">
        <v>3</v>
      </c>
      <c r="D28" s="122">
        <f t="shared" si="0"/>
        <v>163</v>
      </c>
    </row>
    <row r="29" spans="2:8" x14ac:dyDescent="0.25">
      <c r="B29" s="15">
        <v>43952</v>
      </c>
      <c r="C29" s="17">
        <v>12</v>
      </c>
      <c r="D29" s="14">
        <f t="shared" si="0"/>
        <v>175</v>
      </c>
    </row>
    <row r="30" spans="2:8" x14ac:dyDescent="0.25">
      <c r="B30" s="123">
        <v>43983</v>
      </c>
      <c r="C30" s="113">
        <v>4</v>
      </c>
      <c r="D30" s="122">
        <f t="shared" si="0"/>
        <v>179</v>
      </c>
    </row>
    <row r="31" spans="2:8" x14ac:dyDescent="0.25">
      <c r="B31" s="15">
        <v>44013</v>
      </c>
      <c r="C31" s="17">
        <v>8</v>
      </c>
      <c r="D31" s="14">
        <f t="shared" si="0"/>
        <v>187</v>
      </c>
    </row>
    <row r="32" spans="2:8" x14ac:dyDescent="0.25">
      <c r="B32" s="123">
        <v>44044</v>
      </c>
      <c r="C32" s="113">
        <v>4</v>
      </c>
      <c r="D32" s="122">
        <f t="shared" si="0"/>
        <v>191</v>
      </c>
    </row>
    <row r="33" spans="2:4" x14ac:dyDescent="0.25">
      <c r="B33" s="15">
        <v>44075</v>
      </c>
      <c r="C33" s="17">
        <v>5</v>
      </c>
      <c r="D33" s="14">
        <f t="shared" si="0"/>
        <v>196</v>
      </c>
    </row>
    <row r="34" spans="2:4" x14ac:dyDescent="0.25">
      <c r="B34" s="123">
        <v>44105</v>
      </c>
      <c r="C34" s="113">
        <v>8</v>
      </c>
      <c r="D34" s="122">
        <f t="shared" si="0"/>
        <v>204</v>
      </c>
    </row>
    <row r="35" spans="2:4" x14ac:dyDescent="0.25">
      <c r="B35" s="15">
        <v>44136</v>
      </c>
      <c r="C35" s="17">
        <v>16</v>
      </c>
      <c r="D35" s="14">
        <f t="shared" si="0"/>
        <v>220</v>
      </c>
    </row>
    <row r="36" spans="2:4" x14ac:dyDescent="0.25">
      <c r="B36" s="123">
        <v>44166</v>
      </c>
      <c r="C36" s="113">
        <v>15</v>
      </c>
      <c r="D36" s="122">
        <f t="shared" si="0"/>
        <v>235</v>
      </c>
    </row>
    <row r="37" spans="2:4" x14ac:dyDescent="0.25">
      <c r="B37" s="15">
        <v>44197</v>
      </c>
      <c r="C37" s="17">
        <v>14</v>
      </c>
      <c r="D37" s="14">
        <f t="shared" si="0"/>
        <v>249</v>
      </c>
    </row>
    <row r="38" spans="2:4" x14ac:dyDescent="0.25">
      <c r="B38" s="123">
        <v>44228</v>
      </c>
      <c r="C38" s="113">
        <v>6</v>
      </c>
      <c r="D38" s="122">
        <f t="shared" si="0"/>
        <v>255</v>
      </c>
    </row>
    <row r="39" spans="2:4" x14ac:dyDescent="0.25">
      <c r="B39" s="12">
        <v>44229</v>
      </c>
      <c r="C39" s="17">
        <v>12</v>
      </c>
      <c r="D39" s="14">
        <f t="shared" si="0"/>
        <v>267</v>
      </c>
    </row>
    <row r="40" spans="2:4" x14ac:dyDescent="0.25">
      <c r="B40" s="123">
        <v>44287</v>
      </c>
      <c r="C40" s="113">
        <v>12</v>
      </c>
      <c r="D40" s="122">
        <f t="shared" si="0"/>
        <v>279</v>
      </c>
    </row>
    <row r="41" spans="2:4" x14ac:dyDescent="0.25">
      <c r="B41" s="12">
        <v>44318</v>
      </c>
      <c r="C41" s="17">
        <v>13</v>
      </c>
      <c r="D41" s="14">
        <f t="shared" si="0"/>
        <v>292</v>
      </c>
    </row>
    <row r="42" spans="2:4" x14ac:dyDescent="0.25">
      <c r="B42" s="123">
        <v>44348</v>
      </c>
      <c r="C42" s="113">
        <v>4</v>
      </c>
      <c r="D42" s="122">
        <f t="shared" si="0"/>
        <v>296</v>
      </c>
    </row>
    <row r="43" spans="2:4" x14ac:dyDescent="0.25">
      <c r="B43" s="12">
        <v>44379</v>
      </c>
      <c r="C43" s="17">
        <v>5</v>
      </c>
      <c r="D43" s="14">
        <f t="shared" si="0"/>
        <v>301</v>
      </c>
    </row>
    <row r="44" spans="2:4" x14ac:dyDescent="0.25">
      <c r="B44" s="123">
        <v>44410</v>
      </c>
      <c r="C44" s="113">
        <v>11</v>
      </c>
      <c r="D44" s="122">
        <f t="shared" si="0"/>
        <v>312</v>
      </c>
    </row>
    <row r="45" spans="2:4" x14ac:dyDescent="0.25">
      <c r="B45" s="15">
        <v>44440</v>
      </c>
      <c r="C45" s="17">
        <v>15</v>
      </c>
      <c r="D45" s="14">
        <f t="shared" si="0"/>
        <v>327</v>
      </c>
    </row>
    <row r="46" spans="2:4" x14ac:dyDescent="0.25">
      <c r="B46" s="123">
        <v>44470</v>
      </c>
      <c r="C46" s="113">
        <v>14</v>
      </c>
      <c r="D46" s="122">
        <f t="shared" ref="D46:D54" si="1">C46+D45</f>
        <v>341</v>
      </c>
    </row>
    <row r="47" spans="2:4" x14ac:dyDescent="0.25">
      <c r="B47" s="15">
        <v>44501</v>
      </c>
      <c r="C47" s="17">
        <v>12</v>
      </c>
      <c r="D47" s="14">
        <f t="shared" si="1"/>
        <v>353</v>
      </c>
    </row>
    <row r="48" spans="2:4" x14ac:dyDescent="0.25">
      <c r="B48" s="123">
        <v>44531</v>
      </c>
      <c r="C48" s="113">
        <v>6</v>
      </c>
      <c r="D48" s="122">
        <f t="shared" si="1"/>
        <v>359</v>
      </c>
    </row>
    <row r="49" spans="2:4" x14ac:dyDescent="0.25">
      <c r="B49" s="15">
        <v>44562</v>
      </c>
      <c r="C49" s="17">
        <v>10</v>
      </c>
      <c r="D49" s="14">
        <f t="shared" si="1"/>
        <v>369</v>
      </c>
    </row>
    <row r="50" spans="2:4" x14ac:dyDescent="0.25">
      <c r="B50" s="123">
        <v>44593</v>
      </c>
      <c r="C50" s="113">
        <v>7</v>
      </c>
      <c r="D50" s="122">
        <f t="shared" si="1"/>
        <v>376</v>
      </c>
    </row>
    <row r="51" spans="2:4" x14ac:dyDescent="0.25">
      <c r="B51" s="12">
        <v>44622</v>
      </c>
      <c r="C51" s="17">
        <v>10</v>
      </c>
      <c r="D51" s="14">
        <f t="shared" si="1"/>
        <v>386</v>
      </c>
    </row>
    <row r="52" spans="2:4" x14ac:dyDescent="0.25">
      <c r="B52" s="123">
        <v>44654</v>
      </c>
      <c r="C52" s="113">
        <v>8</v>
      </c>
      <c r="D52" s="122">
        <f t="shared" si="1"/>
        <v>394</v>
      </c>
    </row>
    <row r="53" spans="2:4" x14ac:dyDescent="0.25">
      <c r="B53" s="12">
        <v>44685</v>
      </c>
      <c r="C53" s="17">
        <v>10</v>
      </c>
      <c r="D53" s="14">
        <f t="shared" si="1"/>
        <v>404</v>
      </c>
    </row>
    <row r="54" spans="2:4" x14ac:dyDescent="0.25">
      <c r="B54" s="123">
        <v>44713</v>
      </c>
      <c r="C54" s="113">
        <v>10</v>
      </c>
      <c r="D54" s="122">
        <f t="shared" si="1"/>
        <v>414</v>
      </c>
    </row>
    <row r="55" spans="2:4" x14ac:dyDescent="0.25">
      <c r="B55" s="151">
        <v>44743</v>
      </c>
      <c r="C55" s="17">
        <v>7</v>
      </c>
      <c r="D55" s="14">
        <f t="shared" ref="D55:D58" si="2">C55+D54</f>
        <v>421</v>
      </c>
    </row>
    <row r="56" spans="2:4" x14ac:dyDescent="0.25">
      <c r="B56" s="123">
        <v>44774</v>
      </c>
      <c r="C56" s="113">
        <v>8</v>
      </c>
      <c r="D56" s="122">
        <f t="shared" si="2"/>
        <v>429</v>
      </c>
    </row>
    <row r="57" spans="2:4" x14ac:dyDescent="0.25">
      <c r="B57" s="12">
        <v>44805</v>
      </c>
      <c r="C57" s="17">
        <v>9</v>
      </c>
      <c r="D57" s="14">
        <f t="shared" si="2"/>
        <v>438</v>
      </c>
    </row>
    <row r="58" spans="2:4" x14ac:dyDescent="0.25">
      <c r="B58" s="123">
        <v>44835</v>
      </c>
      <c r="C58" s="113">
        <v>14</v>
      </c>
      <c r="D58" s="122">
        <f t="shared" si="2"/>
        <v>452</v>
      </c>
    </row>
    <row r="59" spans="2:4" x14ac:dyDescent="0.25">
      <c r="B59" s="151">
        <v>44866</v>
      </c>
      <c r="C59" s="17">
        <v>33</v>
      </c>
      <c r="D59" s="14">
        <f t="shared" ref="D59:D70" si="3">C59+D58</f>
        <v>485</v>
      </c>
    </row>
    <row r="60" spans="2:4" x14ac:dyDescent="0.25">
      <c r="B60" s="123">
        <v>44896</v>
      </c>
      <c r="C60" s="113">
        <v>17</v>
      </c>
      <c r="D60" s="122">
        <f t="shared" si="3"/>
        <v>502</v>
      </c>
    </row>
    <row r="61" spans="2:4" x14ac:dyDescent="0.25">
      <c r="B61" s="15">
        <v>44927</v>
      </c>
      <c r="C61" s="17">
        <v>11</v>
      </c>
      <c r="D61" s="14">
        <f t="shared" si="3"/>
        <v>513</v>
      </c>
    </row>
    <row r="62" spans="2:4" x14ac:dyDescent="0.25">
      <c r="B62" s="123">
        <v>44958</v>
      </c>
      <c r="C62" s="113">
        <v>9</v>
      </c>
      <c r="D62" s="122">
        <f t="shared" si="3"/>
        <v>522</v>
      </c>
    </row>
    <row r="63" spans="2:4" x14ac:dyDescent="0.25">
      <c r="B63" s="12">
        <v>44987</v>
      </c>
      <c r="C63" s="17">
        <v>13</v>
      </c>
      <c r="D63" s="14">
        <f t="shared" si="3"/>
        <v>535</v>
      </c>
    </row>
    <row r="64" spans="2:4" hidden="1" x14ac:dyDescent="0.25">
      <c r="B64" s="123">
        <v>44654</v>
      </c>
      <c r="C64" s="113"/>
      <c r="D64" s="122">
        <f t="shared" si="3"/>
        <v>535</v>
      </c>
    </row>
    <row r="65" spans="2:4" hidden="1" x14ac:dyDescent="0.25">
      <c r="B65" s="12">
        <v>44685</v>
      </c>
      <c r="C65" s="17"/>
      <c r="D65" s="14">
        <f t="shared" si="3"/>
        <v>535</v>
      </c>
    </row>
    <row r="66" spans="2:4" hidden="1" x14ac:dyDescent="0.25">
      <c r="B66" s="123">
        <v>44713</v>
      </c>
      <c r="C66" s="113"/>
      <c r="D66" s="122">
        <f t="shared" si="3"/>
        <v>535</v>
      </c>
    </row>
    <row r="67" spans="2:4" hidden="1" x14ac:dyDescent="0.25">
      <c r="B67" s="151">
        <v>44743</v>
      </c>
      <c r="C67" s="17"/>
      <c r="D67" s="14">
        <f t="shared" si="3"/>
        <v>535</v>
      </c>
    </row>
    <row r="68" spans="2:4" hidden="1" x14ac:dyDescent="0.25">
      <c r="B68" s="123">
        <v>44774</v>
      </c>
      <c r="C68" s="113"/>
      <c r="D68" s="122">
        <f t="shared" si="3"/>
        <v>535</v>
      </c>
    </row>
    <row r="69" spans="2:4" hidden="1" x14ac:dyDescent="0.25">
      <c r="B69" s="12">
        <v>44805</v>
      </c>
      <c r="C69" s="17"/>
      <c r="D69" s="14">
        <f t="shared" si="3"/>
        <v>535</v>
      </c>
    </row>
    <row r="70" spans="2:4" hidden="1" x14ac:dyDescent="0.25">
      <c r="B70" s="123">
        <v>44835</v>
      </c>
      <c r="C70" s="113"/>
      <c r="D70" s="122">
        <f t="shared" si="3"/>
        <v>535</v>
      </c>
    </row>
    <row r="71" spans="2:4" hidden="1" x14ac:dyDescent="0.25">
      <c r="B71" s="151">
        <v>44866</v>
      </c>
      <c r="C71" s="17"/>
      <c r="D71" s="14">
        <f t="shared" ref="D71:D72" si="4">C71+D70</f>
        <v>535</v>
      </c>
    </row>
    <row r="72" spans="2:4" hidden="1" x14ac:dyDescent="0.25">
      <c r="B72" s="123">
        <v>44896</v>
      </c>
      <c r="C72" s="113"/>
      <c r="D72" s="122">
        <f t="shared" si="4"/>
        <v>535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"/>
  <sheetViews>
    <sheetView zoomScaleNormal="100" zoomScalePageLayoutView="60" workbookViewId="0">
      <selection activeCell="C5" sqref="C5"/>
    </sheetView>
  </sheetViews>
  <sheetFormatPr baseColWidth="10" defaultColWidth="11.42578125" defaultRowHeight="15" x14ac:dyDescent="0.25"/>
  <cols>
    <col min="1" max="1" width="11.42578125" style="6"/>
    <col min="2" max="2" width="47.5703125" style="6" customWidth="1"/>
    <col min="3" max="3" width="23.140625" style="6" customWidth="1"/>
    <col min="4" max="4" width="24.85546875" style="6" customWidth="1"/>
    <col min="5" max="5" width="18.5703125" style="6" bestFit="1" customWidth="1"/>
    <col min="6" max="16384" width="11.42578125" style="6"/>
  </cols>
  <sheetData>
    <row r="1" spans="2:4" ht="21" x14ac:dyDescent="0.35">
      <c r="B1" s="183" t="s">
        <v>1</v>
      </c>
      <c r="C1" s="183"/>
      <c r="D1" s="183"/>
    </row>
    <row r="2" spans="2:4" x14ac:dyDescent="0.25">
      <c r="B2" s="19" t="s">
        <v>28</v>
      </c>
      <c r="C2" s="20" t="s">
        <v>29</v>
      </c>
      <c r="D2" s="20" t="s">
        <v>30</v>
      </c>
    </row>
    <row r="3" spans="2:4" x14ac:dyDescent="0.25">
      <c r="B3" s="21" t="s">
        <v>31</v>
      </c>
      <c r="C3" s="22">
        <f>Número_consultas_comunicación!O10</f>
        <v>535</v>
      </c>
      <c r="D3" s="127">
        <v>1</v>
      </c>
    </row>
    <row r="4" spans="2:4" ht="15.75" thickBot="1" x14ac:dyDescent="0.3">
      <c r="B4" s="23" t="s">
        <v>32</v>
      </c>
      <c r="C4" s="24">
        <v>0</v>
      </c>
      <c r="D4" s="25"/>
    </row>
    <row r="5" spans="2:4" x14ac:dyDescent="0.25">
      <c r="B5" s="143" t="s">
        <v>33</v>
      </c>
      <c r="C5" s="144">
        <f>SUM(C3:C4)</f>
        <v>535</v>
      </c>
      <c r="D5" s="145">
        <v>1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topLeftCell="B1" zoomScaleNormal="100" zoomScalePageLayoutView="60" workbookViewId="0">
      <selection activeCell="C9" sqref="C9"/>
    </sheetView>
  </sheetViews>
  <sheetFormatPr baseColWidth="10" defaultColWidth="11.42578125" defaultRowHeight="15" x14ac:dyDescent="0.25"/>
  <cols>
    <col min="1" max="1" width="11.42578125" style="6"/>
    <col min="2" max="2" width="32" style="6" customWidth="1"/>
    <col min="3" max="3" width="11.42578125" style="6" customWidth="1"/>
    <col min="4" max="4" width="18.42578125" style="6" bestFit="1" customWidth="1"/>
    <col min="5" max="5" width="18.5703125" style="6" bestFit="1" customWidth="1"/>
    <col min="6" max="9" width="11.42578125" style="6" customWidth="1"/>
    <col min="10" max="16384" width="11.42578125" style="6"/>
  </cols>
  <sheetData>
    <row r="1" spans="2:5" ht="21" x14ac:dyDescent="0.35">
      <c r="B1" s="184" t="s">
        <v>2</v>
      </c>
      <c r="C1" s="184"/>
      <c r="D1" s="184"/>
      <c r="E1" s="184"/>
    </row>
    <row r="2" spans="2:5" x14ac:dyDescent="0.25">
      <c r="B2" s="20" t="s">
        <v>34</v>
      </c>
      <c r="C2" s="20" t="s">
        <v>35</v>
      </c>
      <c r="D2" s="20" t="s">
        <v>36</v>
      </c>
      <c r="E2" s="20" t="s">
        <v>37</v>
      </c>
    </row>
    <row r="3" spans="2:5" x14ac:dyDescent="0.25">
      <c r="B3" s="133" t="s">
        <v>104</v>
      </c>
      <c r="C3" s="27">
        <v>40</v>
      </c>
      <c r="D3" s="27">
        <v>40</v>
      </c>
      <c r="E3" s="27">
        <f t="shared" ref="E3:E9" si="0">D3</f>
        <v>40</v>
      </c>
    </row>
    <row r="4" spans="2:5" x14ac:dyDescent="0.25">
      <c r="B4" s="26">
        <v>2019</v>
      </c>
      <c r="C4" s="27">
        <v>92</v>
      </c>
      <c r="D4" s="27">
        <f>C3+C4</f>
        <v>132</v>
      </c>
      <c r="E4" s="27">
        <f>C4</f>
        <v>92</v>
      </c>
    </row>
    <row r="5" spans="2:5" x14ac:dyDescent="0.25">
      <c r="B5" s="26">
        <v>2020</v>
      </c>
      <c r="C5" s="27">
        <v>103</v>
      </c>
      <c r="D5" s="27">
        <f>D4+C5</f>
        <v>235</v>
      </c>
      <c r="E5" s="27">
        <f>C5</f>
        <v>103</v>
      </c>
    </row>
    <row r="6" spans="2:5" x14ac:dyDescent="0.25">
      <c r="B6" s="26">
        <v>2021</v>
      </c>
      <c r="C6" s="27">
        <v>124</v>
      </c>
      <c r="D6" s="27">
        <f>D5+C6</f>
        <v>359</v>
      </c>
      <c r="E6" s="27">
        <f>C6</f>
        <v>124</v>
      </c>
    </row>
    <row r="7" spans="2:5" x14ac:dyDescent="0.25">
      <c r="B7" s="26">
        <v>2022</v>
      </c>
      <c r="C7" s="27">
        <f>27+28+24+64</f>
        <v>143</v>
      </c>
      <c r="D7" s="27">
        <f>D6+C7</f>
        <v>502</v>
      </c>
      <c r="E7" s="27">
        <f>C7</f>
        <v>143</v>
      </c>
    </row>
    <row r="8" spans="2:5" x14ac:dyDescent="0.25">
      <c r="B8" s="26" t="s">
        <v>129</v>
      </c>
      <c r="C8" s="27">
        <v>33</v>
      </c>
      <c r="D8" s="27">
        <f>D7+C8</f>
        <v>535</v>
      </c>
      <c r="E8" s="27">
        <f>C8</f>
        <v>33</v>
      </c>
    </row>
    <row r="9" spans="2:5" x14ac:dyDescent="0.25">
      <c r="B9" s="146" t="s">
        <v>33</v>
      </c>
      <c r="C9" s="147">
        <f>SUM(C3:C8)</f>
        <v>535</v>
      </c>
      <c r="D9" s="148">
        <f>SUM(C3:C8)</f>
        <v>535</v>
      </c>
      <c r="E9" s="146">
        <f t="shared" si="0"/>
        <v>535</v>
      </c>
    </row>
    <row r="10" spans="2:5" x14ac:dyDescent="0.25">
      <c r="B10" s="132" t="s">
        <v>105</v>
      </c>
    </row>
    <row r="11" spans="2:5" x14ac:dyDescent="0.25">
      <c r="B11" s="132" t="s">
        <v>130</v>
      </c>
    </row>
  </sheetData>
  <mergeCells count="1">
    <mergeCell ref="B1:E1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showGridLines="0" zoomScaleNormal="100" zoomScalePageLayoutView="60" workbookViewId="0">
      <selection activeCell="C4" sqref="C4"/>
    </sheetView>
  </sheetViews>
  <sheetFormatPr baseColWidth="10" defaultColWidth="11.42578125" defaultRowHeight="15" x14ac:dyDescent="0.25"/>
  <cols>
    <col min="1" max="1" width="3.5703125" style="6" customWidth="1"/>
    <col min="2" max="2" width="42.5703125" style="6" bestFit="1" customWidth="1"/>
    <col min="3" max="4" width="23.5703125" style="6" customWidth="1"/>
    <col min="5" max="5" width="8.85546875" style="6" customWidth="1"/>
    <col min="6" max="16384" width="11.42578125" style="6"/>
  </cols>
  <sheetData>
    <row r="1" spans="2:4" ht="23.25" x14ac:dyDescent="0.35">
      <c r="B1" s="185" t="s">
        <v>3</v>
      </c>
      <c r="C1" s="185"/>
      <c r="D1" s="185"/>
    </row>
    <row r="2" spans="2:4" ht="16.350000000000001" customHeight="1" x14ac:dyDescent="0.35">
      <c r="B2" s="130"/>
      <c r="C2" s="130"/>
      <c r="D2" s="130"/>
    </row>
    <row r="3" spans="2:4" ht="16.5" thickBot="1" x14ac:dyDescent="0.3">
      <c r="B3" s="152" t="s">
        <v>103</v>
      </c>
      <c r="C3" s="153" t="s">
        <v>38</v>
      </c>
      <c r="D3" s="154" t="s">
        <v>39</v>
      </c>
    </row>
    <row r="4" spans="2:4" ht="15.75" x14ac:dyDescent="0.25">
      <c r="B4" s="155" t="s">
        <v>131</v>
      </c>
      <c r="C4" s="156">
        <f>502+27</f>
        <v>529</v>
      </c>
      <c r="D4" s="157">
        <f>C4*D7/C7</f>
        <v>0.98878504672897194</v>
      </c>
    </row>
    <row r="5" spans="2:4" ht="15.75" x14ac:dyDescent="0.25">
      <c r="B5" s="158" t="s">
        <v>132</v>
      </c>
      <c r="C5" s="159">
        <v>6</v>
      </c>
      <c r="D5" s="160">
        <f>C5*D7/C7</f>
        <v>1.1214953271028037E-2</v>
      </c>
    </row>
    <row r="6" spans="2:4" ht="14.45" customHeight="1" x14ac:dyDescent="0.25">
      <c r="B6" s="161" t="s">
        <v>133</v>
      </c>
      <c r="C6" s="162"/>
      <c r="D6" s="163">
        <f>C6*100%</f>
        <v>0</v>
      </c>
    </row>
    <row r="7" spans="2:4" ht="15.75" x14ac:dyDescent="0.25">
      <c r="B7" s="164" t="s">
        <v>40</v>
      </c>
      <c r="C7" s="165">
        <f>C5+C4</f>
        <v>535</v>
      </c>
      <c r="D7" s="166">
        <v>1</v>
      </c>
    </row>
    <row r="8" spans="2:4" x14ac:dyDescent="0.25">
      <c r="B8" s="28"/>
      <c r="C8" s="28"/>
      <c r="D8" s="28"/>
    </row>
    <row r="9" spans="2:4" ht="18.75" x14ac:dyDescent="0.25">
      <c r="B9" s="131"/>
      <c r="D9" s="28"/>
    </row>
    <row r="10" spans="2:4" ht="7.35" customHeight="1" x14ac:dyDescent="0.25">
      <c r="B10" s="131"/>
    </row>
    <row r="11" spans="2:4" ht="14.1" customHeight="1" x14ac:dyDescent="0.25">
      <c r="B11" s="131"/>
    </row>
    <row r="12" spans="2:4" ht="14.1" customHeight="1" x14ac:dyDescent="0.25">
      <c r="B12" s="131"/>
    </row>
    <row r="13" spans="2:4" ht="14.45" customHeight="1" x14ac:dyDescent="0.25">
      <c r="B13" s="131"/>
    </row>
    <row r="14" spans="2:4" ht="14.1" customHeight="1" x14ac:dyDescent="0.25">
      <c r="B14" s="131"/>
    </row>
    <row r="15" spans="2:4" ht="14.1" customHeight="1" x14ac:dyDescent="0.25">
      <c r="B15" s="131"/>
    </row>
    <row r="16" spans="2:4" ht="7.35" customHeight="1" x14ac:dyDescent="0.25">
      <c r="C16" s="9"/>
    </row>
    <row r="17" spans="3:5" x14ac:dyDescent="0.25">
      <c r="C17" s="9"/>
    </row>
    <row r="18" spans="3:5" x14ac:dyDescent="0.25">
      <c r="C18" s="9"/>
    </row>
    <row r="19" spans="3:5" x14ac:dyDescent="0.25">
      <c r="C19" s="9"/>
    </row>
    <row r="20" spans="3:5" x14ac:dyDescent="0.25">
      <c r="C20" s="9"/>
    </row>
    <row r="21" spans="3:5" x14ac:dyDescent="0.25">
      <c r="C21" s="9"/>
      <c r="E21" s="9"/>
    </row>
    <row r="22" spans="3:5" x14ac:dyDescent="0.25">
      <c r="C22" s="9"/>
      <c r="E22" s="9"/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8"/>
  <sheetViews>
    <sheetView showGridLines="0" zoomScaleNormal="100" zoomScalePageLayoutView="60" workbookViewId="0">
      <selection activeCell="H19" sqref="H19"/>
    </sheetView>
  </sheetViews>
  <sheetFormatPr baseColWidth="10" defaultColWidth="11.42578125" defaultRowHeight="15" x14ac:dyDescent="0.25"/>
  <cols>
    <col min="1" max="1" width="11.42578125" style="6"/>
    <col min="2" max="2" width="45.42578125" style="6" customWidth="1"/>
    <col min="3" max="3" width="19.5703125" style="10" customWidth="1"/>
    <col min="4" max="4" width="12.5703125" style="10" customWidth="1"/>
    <col min="5" max="5" width="11.140625" style="6" customWidth="1"/>
    <col min="6" max="7" width="11.42578125" style="6"/>
    <col min="8" max="8" width="12" style="6" customWidth="1"/>
    <col min="9" max="16384" width="11.42578125" style="6"/>
  </cols>
  <sheetData>
    <row r="1" spans="2:4" ht="23.25" x14ac:dyDescent="0.35">
      <c r="B1" s="185" t="s">
        <v>4</v>
      </c>
      <c r="C1" s="185"/>
      <c r="D1" s="185"/>
    </row>
    <row r="2" spans="2:4" x14ac:dyDescent="0.25">
      <c r="B2" s="29" t="s">
        <v>41</v>
      </c>
      <c r="C2" s="30"/>
      <c r="D2" s="31" t="s">
        <v>42</v>
      </c>
    </row>
    <row r="3" spans="2:4" x14ac:dyDescent="0.25">
      <c r="B3" s="32" t="s">
        <v>43</v>
      </c>
      <c r="C3" s="33"/>
      <c r="D3" s="34"/>
    </row>
    <row r="4" spans="2:4" x14ac:dyDescent="0.25">
      <c r="B4" s="35" t="s">
        <v>44</v>
      </c>
      <c r="C4" s="36"/>
      <c r="D4" s="124"/>
    </row>
    <row r="5" spans="2:4" x14ac:dyDescent="0.25">
      <c r="B5" s="32" t="s">
        <v>45</v>
      </c>
      <c r="C5" s="33"/>
      <c r="D5" s="34"/>
    </row>
    <row r="6" spans="2:4" x14ac:dyDescent="0.25">
      <c r="B6" s="37" t="s">
        <v>46</v>
      </c>
      <c r="C6" s="38"/>
      <c r="D6" s="124"/>
    </row>
    <row r="7" spans="2:4" x14ac:dyDescent="0.25">
      <c r="B7" s="39" t="s">
        <v>47</v>
      </c>
      <c r="C7" s="40">
        <f>SUM(C3:C6)</f>
        <v>0</v>
      </c>
      <c r="D7" s="41">
        <v>1</v>
      </c>
    </row>
    <row r="8" spans="2:4" x14ac:dyDescent="0.25">
      <c r="C8" s="6"/>
      <c r="D8" s="6"/>
    </row>
    <row r="9" spans="2:4" x14ac:dyDescent="0.25">
      <c r="C9" s="6"/>
      <c r="D9" s="6"/>
    </row>
    <row r="10" spans="2:4" x14ac:dyDescent="0.25">
      <c r="C10" s="6"/>
      <c r="D10" s="6"/>
    </row>
    <row r="11" spans="2:4" x14ac:dyDescent="0.25">
      <c r="C11" s="6"/>
      <c r="D11" s="6"/>
    </row>
    <row r="12" spans="2:4" x14ac:dyDescent="0.25">
      <c r="C12" s="6"/>
      <c r="D12" s="6"/>
    </row>
    <row r="13" spans="2:4" x14ac:dyDescent="0.25">
      <c r="C13" s="6"/>
      <c r="D13" s="6"/>
    </row>
    <row r="14" spans="2:4" x14ac:dyDescent="0.25">
      <c r="C14" s="6"/>
      <c r="D14" s="6"/>
    </row>
    <row r="15" spans="2:4" x14ac:dyDescent="0.25">
      <c r="C15" s="6"/>
      <c r="D15" s="6"/>
    </row>
    <row r="16" spans="2:4" x14ac:dyDescent="0.25">
      <c r="C16" s="6"/>
      <c r="D16" s="6"/>
    </row>
    <row r="17" spans="3:4" x14ac:dyDescent="0.25">
      <c r="C17" s="6"/>
      <c r="D17" s="6"/>
    </row>
    <row r="18" spans="3:4" x14ac:dyDescent="0.25">
      <c r="C18" s="6"/>
      <c r="D18" s="6"/>
    </row>
    <row r="19" spans="3:4" x14ac:dyDescent="0.25">
      <c r="C19" s="6"/>
      <c r="D19" s="6"/>
    </row>
    <row r="20" spans="3:4" x14ac:dyDescent="0.25">
      <c r="C20" s="6"/>
      <c r="D20" s="6"/>
    </row>
    <row r="21" spans="3:4" x14ac:dyDescent="0.25">
      <c r="C21" s="6"/>
      <c r="D21" s="6"/>
    </row>
    <row r="22" spans="3:4" x14ac:dyDescent="0.25">
      <c r="C22" s="6"/>
      <c r="D22" s="6"/>
    </row>
    <row r="23" spans="3:4" x14ac:dyDescent="0.25">
      <c r="C23" s="6"/>
      <c r="D23" s="6"/>
    </row>
    <row r="24" spans="3:4" x14ac:dyDescent="0.25">
      <c r="C24" s="6"/>
      <c r="D24" s="6"/>
    </row>
    <row r="25" spans="3:4" x14ac:dyDescent="0.25">
      <c r="C25" s="6"/>
      <c r="D25" s="6"/>
    </row>
    <row r="26" spans="3:4" x14ac:dyDescent="0.25">
      <c r="C26" s="6"/>
      <c r="D26" s="6"/>
    </row>
    <row r="27" spans="3:4" x14ac:dyDescent="0.25">
      <c r="C27" s="6"/>
      <c r="D27" s="6"/>
    </row>
    <row r="28" spans="3:4" x14ac:dyDescent="0.25">
      <c r="C28" s="6"/>
      <c r="D28" s="6"/>
    </row>
    <row r="29" spans="3:4" x14ac:dyDescent="0.25">
      <c r="C29" s="6"/>
      <c r="D29" s="6"/>
    </row>
    <row r="30" spans="3:4" x14ac:dyDescent="0.25">
      <c r="C30" s="6"/>
      <c r="D30" s="6"/>
    </row>
    <row r="31" spans="3:4" x14ac:dyDescent="0.25">
      <c r="C31" s="6"/>
      <c r="D31" s="6"/>
    </row>
    <row r="32" spans="3:4" x14ac:dyDescent="0.25">
      <c r="C32" s="6"/>
      <c r="D32" s="6"/>
    </row>
    <row r="33" spans="3:6" x14ac:dyDescent="0.25">
      <c r="C33" s="6"/>
      <c r="D33" s="6"/>
    </row>
    <row r="34" spans="3:6" x14ac:dyDescent="0.25">
      <c r="C34" s="6"/>
      <c r="D34" s="6"/>
    </row>
    <row r="35" spans="3:6" x14ac:dyDescent="0.25">
      <c r="C35" s="6"/>
      <c r="D35" s="6"/>
    </row>
    <row r="36" spans="3:6" x14ac:dyDescent="0.25">
      <c r="C36" s="6"/>
      <c r="D36" s="6"/>
    </row>
    <row r="37" spans="3:6" x14ac:dyDescent="0.25">
      <c r="C37" s="6"/>
      <c r="D37" s="6"/>
    </row>
    <row r="38" spans="3:6" x14ac:dyDescent="0.25">
      <c r="C38" s="6"/>
      <c r="D38" s="6"/>
    </row>
    <row r="39" spans="3:6" x14ac:dyDescent="0.25">
      <c r="C39" s="6"/>
      <c r="D39" s="6"/>
    </row>
    <row r="40" spans="3:6" x14ac:dyDescent="0.25">
      <c r="C40" s="6"/>
      <c r="D40" s="6"/>
    </row>
    <row r="41" spans="3:6" x14ac:dyDescent="0.25">
      <c r="C41" s="6"/>
      <c r="D41" s="6"/>
    </row>
    <row r="42" spans="3:6" x14ac:dyDescent="0.25">
      <c r="C42" s="6"/>
      <c r="D42" s="6"/>
    </row>
    <row r="43" spans="3:6" x14ac:dyDescent="0.25">
      <c r="C43" s="6"/>
      <c r="D43" s="6"/>
    </row>
    <row r="44" spans="3:6" x14ac:dyDescent="0.25">
      <c r="C44" s="6"/>
      <c r="D44" s="6"/>
      <c r="F44" s="150"/>
    </row>
    <row r="45" spans="3:6" x14ac:dyDescent="0.25">
      <c r="C45" s="6"/>
      <c r="D45" s="6"/>
    </row>
    <row r="46" spans="3:6" x14ac:dyDescent="0.25">
      <c r="C46" s="6"/>
      <c r="D46" s="6"/>
    </row>
    <row r="47" spans="3:6" x14ac:dyDescent="0.25">
      <c r="C47" s="6"/>
      <c r="D47" s="6"/>
    </row>
    <row r="48" spans="3:6" x14ac:dyDescent="0.25">
      <c r="C48" s="6"/>
      <c r="D48" s="6"/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showGridLines="0" zoomScaleNormal="100" zoomScalePageLayoutView="60" workbookViewId="0">
      <selection activeCell="J36" sqref="J36"/>
    </sheetView>
  </sheetViews>
  <sheetFormatPr baseColWidth="10" defaultColWidth="11.42578125" defaultRowHeight="15" x14ac:dyDescent="0.25"/>
  <cols>
    <col min="1" max="1" width="11.42578125" style="6"/>
    <col min="2" max="2" width="38.5703125" style="6" customWidth="1"/>
    <col min="3" max="3" width="19.5703125" style="6" customWidth="1"/>
    <col min="4" max="4" width="12.5703125" style="6" customWidth="1"/>
    <col min="5" max="16384" width="11.42578125" style="6"/>
  </cols>
  <sheetData>
    <row r="1" spans="2:5" ht="23.25" x14ac:dyDescent="0.35">
      <c r="B1" s="186" t="s">
        <v>48</v>
      </c>
      <c r="C1" s="186"/>
      <c r="D1" s="186"/>
      <c r="E1" s="42"/>
    </row>
    <row r="2" spans="2:5" x14ac:dyDescent="0.25">
      <c r="B2" s="43" t="s">
        <v>49</v>
      </c>
      <c r="C2" s="44" t="s">
        <v>50</v>
      </c>
      <c r="D2" s="45" t="s">
        <v>42</v>
      </c>
    </row>
    <row r="3" spans="2:5" x14ac:dyDescent="0.25">
      <c r="B3" s="46" t="s">
        <v>51</v>
      </c>
      <c r="C3" s="47"/>
      <c r="D3" s="48"/>
    </row>
    <row r="4" spans="2:5" x14ac:dyDescent="0.25">
      <c r="B4" s="46" t="s">
        <v>52</v>
      </c>
      <c r="C4" s="47"/>
      <c r="D4" s="48"/>
    </row>
    <row r="5" spans="2:5" x14ac:dyDescent="0.25">
      <c r="B5" s="46" t="s">
        <v>53</v>
      </c>
      <c r="C5" s="47"/>
      <c r="D5" s="48"/>
    </row>
    <row r="6" spans="2:5" x14ac:dyDescent="0.25">
      <c r="B6" s="46" t="s">
        <v>54</v>
      </c>
      <c r="C6" s="47"/>
      <c r="D6" s="48"/>
    </row>
    <row r="7" spans="2:5" x14ac:dyDescent="0.25">
      <c r="B7" s="46" t="s">
        <v>55</v>
      </c>
      <c r="C7" s="47"/>
      <c r="D7" s="48"/>
    </row>
    <row r="8" spans="2:5" x14ac:dyDescent="0.25">
      <c r="B8" s="46" t="s">
        <v>56</v>
      </c>
      <c r="C8" s="47"/>
      <c r="D8" s="48"/>
    </row>
    <row r="9" spans="2:5" x14ac:dyDescent="0.25">
      <c r="B9" s="46" t="s">
        <v>57</v>
      </c>
      <c r="C9" s="47"/>
      <c r="D9" s="48"/>
    </row>
    <row r="10" spans="2:5" x14ac:dyDescent="0.25">
      <c r="B10" s="46" t="s">
        <v>58</v>
      </c>
      <c r="C10" s="47"/>
      <c r="D10" s="48"/>
    </row>
    <row r="11" spans="2:5" x14ac:dyDescent="0.25">
      <c r="B11" s="46" t="s">
        <v>59</v>
      </c>
      <c r="C11" s="47"/>
      <c r="D11" s="48"/>
    </row>
    <row r="12" spans="2:5" x14ac:dyDescent="0.25">
      <c r="B12" s="49" t="s">
        <v>33</v>
      </c>
      <c r="C12" s="50">
        <v>0</v>
      </c>
      <c r="D12" s="128">
        <v>0</v>
      </c>
    </row>
    <row r="15" spans="2:5" x14ac:dyDescent="0.25">
      <c r="B15" s="51" t="s">
        <v>60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showGridLines="0" zoomScaleNormal="100" zoomScalePageLayoutView="60" workbookViewId="0">
      <selection activeCell="G9" sqref="G9"/>
    </sheetView>
  </sheetViews>
  <sheetFormatPr baseColWidth="10" defaultColWidth="11.42578125" defaultRowHeight="15" x14ac:dyDescent="0.25"/>
  <cols>
    <col min="1" max="1" width="11.42578125" style="6"/>
    <col min="2" max="2" width="38.5703125" style="6" customWidth="1"/>
    <col min="3" max="3" width="19.5703125" style="6" customWidth="1"/>
    <col min="4" max="4" width="12.5703125" style="6" customWidth="1"/>
    <col min="5" max="16384" width="11.42578125" style="6"/>
  </cols>
  <sheetData>
    <row r="1" spans="2:4" ht="23.25" x14ac:dyDescent="0.35">
      <c r="B1" s="187" t="s">
        <v>6</v>
      </c>
      <c r="C1" s="187"/>
      <c r="D1" s="187"/>
    </row>
    <row r="2" spans="2:4" x14ac:dyDescent="0.25">
      <c r="B2" s="52" t="s">
        <v>61</v>
      </c>
      <c r="C2" s="53" t="s">
        <v>50</v>
      </c>
      <c r="D2" s="54" t="s">
        <v>42</v>
      </c>
    </row>
    <row r="3" spans="2:4" x14ac:dyDescent="0.25">
      <c r="B3" s="55" t="s">
        <v>43</v>
      </c>
      <c r="C3" s="56"/>
      <c r="D3" s="57"/>
    </row>
    <row r="4" spans="2:4" x14ac:dyDescent="0.25">
      <c r="B4" s="55" t="s">
        <v>62</v>
      </c>
      <c r="C4" s="56"/>
      <c r="D4" s="57"/>
    </row>
    <row r="5" spans="2:4" x14ac:dyDescent="0.25">
      <c r="B5" s="55" t="s">
        <v>63</v>
      </c>
      <c r="C5" s="56"/>
      <c r="D5" s="57"/>
    </row>
    <row r="6" spans="2:4" x14ac:dyDescent="0.25">
      <c r="B6" s="55" t="s">
        <v>64</v>
      </c>
      <c r="C6" s="56"/>
      <c r="D6" s="57"/>
    </row>
    <row r="7" spans="2:4" x14ac:dyDescent="0.25">
      <c r="B7" s="55" t="s">
        <v>59</v>
      </c>
      <c r="C7" s="56"/>
      <c r="D7" s="57"/>
    </row>
    <row r="8" spans="2:4" x14ac:dyDescent="0.25">
      <c r="B8" s="58" t="s">
        <v>33</v>
      </c>
      <c r="C8" s="59"/>
      <c r="D8" s="60">
        <v>0</v>
      </c>
    </row>
    <row r="11" spans="2:4" x14ac:dyDescent="0.25">
      <c r="B11" s="51" t="s">
        <v>69</v>
      </c>
    </row>
    <row r="13" spans="2:4" x14ac:dyDescent="0.25">
      <c r="D13" s="7"/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Índice</vt:lpstr>
      <vt:lpstr>Número_consultas_comunicación</vt:lpstr>
      <vt:lpstr>Cuánto_nos_preguntan</vt:lpstr>
      <vt:lpstr>Cómo_nos_preguntan</vt:lpstr>
      <vt:lpstr>Quién_nos_pregunta</vt:lpstr>
      <vt:lpstr>Cómo_tramitamos</vt:lpstr>
      <vt:lpstr>Cómo_resolvemos</vt:lpstr>
      <vt:lpstr>Por_qué_inadmitimos</vt:lpstr>
      <vt:lpstr>Cómo_concedemos_el_acceso</vt:lpstr>
      <vt:lpstr>Por_qué_denegamos</vt:lpstr>
      <vt:lpstr>A_quién_preguntan</vt:lpstr>
      <vt:lpstr>Materia_preguntan</vt:lpstr>
      <vt:lpstr>Materia_publicidad_activa</vt:lpstr>
      <vt:lpstr>Perspectiva_de_género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Estadísticas del Derecho de Acceso</dc:title>
  <dc:creator>DG Gobernanza Pública. MHFP</dc:creator>
  <cp:lastModifiedBy>María Hontanares Herrero</cp:lastModifiedBy>
  <cp:revision>1</cp:revision>
  <cp:lastPrinted>2016-10-04T10:43:07Z</cp:lastPrinted>
  <dcterms:created xsi:type="dcterms:W3CDTF">2015-11-30T16:31:39Z</dcterms:created>
  <dcterms:modified xsi:type="dcterms:W3CDTF">2023-04-14T11:45:11Z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0x0101009696C98E42B62C4AA2CA6F7A113A6C0D</vt:lpwstr>
  </property>
</Properties>
</file>